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13-User2\Desktop\"/>
    </mc:Choice>
  </mc:AlternateContent>
  <bookViews>
    <workbookView xWindow="0" yWindow="0" windowWidth="19200" windowHeight="11055" tabRatio="463"/>
  </bookViews>
  <sheets>
    <sheet name="1 лист" sheetId="10" r:id="rId1"/>
  </sheets>
  <definedNames>
    <definedName name="_xlnm._FilterDatabase" localSheetId="0" hidden="1">'1 лист'!$C$1:$C$175</definedName>
    <definedName name="_xlnm.Print_Titles" localSheetId="0">'1 лист'!$9:$12</definedName>
    <definedName name="_xlnm.Print_Area" localSheetId="0">'1 лист'!$A$1:$N$173</definedName>
  </definedNames>
  <calcPr calcId="162913"/>
</workbook>
</file>

<file path=xl/calcChain.xml><?xml version="1.0" encoding="utf-8"?>
<calcChain xmlns="http://schemas.openxmlformats.org/spreadsheetml/2006/main">
  <c r="A117" i="10" l="1"/>
  <c r="A114" i="10"/>
  <c r="A115" i="10" s="1"/>
  <c r="A113" i="10"/>
  <c r="A112" i="10"/>
  <c r="A111" i="10"/>
  <c r="A81" i="10"/>
  <c r="A80" i="10"/>
  <c r="A76" i="10"/>
  <c r="A73" i="10"/>
  <c r="A58" i="10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57" i="10"/>
  <c r="A53" i="10"/>
  <c r="A46" i="10"/>
  <c r="G128" i="10" l="1"/>
  <c r="E72" i="10" l="1"/>
  <c r="F72" i="10"/>
  <c r="G113" i="10" l="1"/>
  <c r="G114" i="10"/>
  <c r="G112" i="10"/>
  <c r="G111" i="10"/>
  <c r="G83" i="10"/>
  <c r="G84" i="10"/>
  <c r="G108" i="10"/>
  <c r="G109" i="10"/>
  <c r="G110" i="10"/>
  <c r="G101" i="10"/>
  <c r="G102" i="10"/>
  <c r="G103" i="10"/>
  <c r="G104" i="10"/>
  <c r="G105" i="10"/>
  <c r="G106" i="10"/>
  <c r="G107" i="10"/>
  <c r="G93" i="10"/>
  <c r="G94" i="10"/>
  <c r="G95" i="10"/>
  <c r="G96" i="10"/>
  <c r="G97" i="10"/>
  <c r="G98" i="10"/>
  <c r="G99" i="10"/>
  <c r="G100" i="10"/>
  <c r="G87" i="10"/>
  <c r="G88" i="10"/>
  <c r="G89" i="10"/>
  <c r="G90" i="10"/>
  <c r="G91" i="10"/>
  <c r="G92" i="10"/>
  <c r="G86" i="10"/>
  <c r="G85" i="10"/>
  <c r="D81" i="10"/>
  <c r="D82" i="10"/>
  <c r="D72" i="10" s="1"/>
  <c r="G68" i="10"/>
  <c r="G26" i="10" l="1"/>
  <c r="E27" i="10"/>
  <c r="E22" i="10"/>
  <c r="F27" i="10"/>
  <c r="G27" i="10" s="1"/>
  <c r="F22" i="10"/>
  <c r="A16" i="10"/>
  <c r="E123" i="10" l="1"/>
  <c r="F123" i="10"/>
  <c r="D123" i="10"/>
  <c r="D122" i="10"/>
  <c r="E122" i="10"/>
  <c r="F122" i="10"/>
  <c r="G125" i="10"/>
  <c r="E71" i="10" l="1"/>
  <c r="F71" i="10"/>
  <c r="D71" i="10"/>
  <c r="E30" i="10" l="1"/>
  <c r="F30" i="10"/>
  <c r="D30" i="10"/>
  <c r="M31" i="10" l="1"/>
  <c r="G115" i="10" l="1"/>
  <c r="G76" i="10"/>
  <c r="E51" i="10" l="1"/>
  <c r="F51" i="10"/>
  <c r="D51" i="10"/>
  <c r="G66" i="10"/>
  <c r="G65" i="10"/>
  <c r="E29" i="10" l="1"/>
  <c r="F29" i="10"/>
  <c r="D29" i="10"/>
  <c r="G48" i="10"/>
  <c r="G49" i="10"/>
  <c r="G50" i="10"/>
  <c r="F13" i="10"/>
  <c r="G20" i="10" l="1"/>
  <c r="G18" i="10"/>
  <c r="E13" i="10" l="1"/>
  <c r="F130" i="10" l="1"/>
  <c r="G81" i="10" l="1"/>
  <c r="G82" i="10"/>
  <c r="M69" i="10" l="1"/>
  <c r="E132" i="10" l="1"/>
  <c r="F132" i="10"/>
  <c r="D132" i="10"/>
  <c r="G47" i="10" l="1"/>
  <c r="G46" i="10"/>
  <c r="G45" i="10"/>
  <c r="G44" i="10"/>
  <c r="G43" i="10"/>
  <c r="G42" i="10"/>
  <c r="E70" i="10" l="1"/>
  <c r="F70" i="10"/>
  <c r="M144" i="10"/>
  <c r="M143" i="10"/>
  <c r="G56" i="10" l="1"/>
  <c r="G29" i="10" l="1"/>
  <c r="G30" i="10"/>
  <c r="D28" i="10"/>
  <c r="F28" i="10"/>
  <c r="E28" i="10"/>
  <c r="G64" i="10" l="1"/>
  <c r="G69" i="10"/>
  <c r="G63" i="10"/>
  <c r="G61" i="10"/>
  <c r="G31" i="10" l="1"/>
  <c r="M15" i="10"/>
  <c r="D13" i="10"/>
  <c r="E131" i="10" l="1"/>
  <c r="F131" i="10"/>
  <c r="D131" i="10"/>
  <c r="D130" i="10" l="1"/>
  <c r="G166" i="10" l="1"/>
  <c r="G139" i="10"/>
  <c r="G138" i="10"/>
  <c r="E130" i="10"/>
  <c r="E129" i="10" l="1"/>
  <c r="D129" i="10"/>
  <c r="G130" i="10" l="1"/>
  <c r="F129" i="10"/>
  <c r="M14" i="10" l="1"/>
  <c r="E121" i="10" l="1"/>
  <c r="E116" i="10"/>
  <c r="M75" i="10" l="1"/>
  <c r="G53" i="10" l="1"/>
  <c r="G55" i="10"/>
  <c r="G67" i="10" l="1"/>
  <c r="G52" i="10" l="1"/>
  <c r="M126" i="10" l="1"/>
  <c r="M134" i="10" l="1"/>
  <c r="M133" i="10"/>
  <c r="M117" i="10"/>
  <c r="G16" i="10" l="1"/>
  <c r="E168" i="10" l="1"/>
  <c r="M17" i="10" l="1"/>
  <c r="M16" i="10"/>
  <c r="A17" i="10" l="1"/>
  <c r="A18" i="10" s="1"/>
  <c r="A19" i="10" s="1"/>
  <c r="A20" i="10" s="1"/>
  <c r="A21" i="10" s="1"/>
  <c r="A22" i="10" s="1"/>
  <c r="A23" i="10" s="1"/>
  <c r="A24" i="10" s="1"/>
  <c r="A25" i="10" s="1"/>
  <c r="A26" i="10" s="1"/>
  <c r="M22" i="10"/>
  <c r="A27" i="10" l="1"/>
  <c r="A31" i="10" s="1"/>
  <c r="A32" i="10" s="1"/>
  <c r="A42" i="10" l="1"/>
  <c r="A48" i="10" s="1"/>
  <c r="A52" i="10" s="1"/>
  <c r="G54" i="10"/>
  <c r="G132" i="10" l="1"/>
  <c r="G73" i="10"/>
  <c r="M120" i="10" l="1"/>
  <c r="M119" i="10"/>
  <c r="M74" i="10" l="1"/>
  <c r="M73" i="10"/>
  <c r="M158" i="10" l="1"/>
  <c r="M157" i="10"/>
  <c r="M156" i="10"/>
  <c r="M155" i="10"/>
  <c r="M154" i="10"/>
  <c r="M127" i="10"/>
  <c r="M128" i="10"/>
  <c r="M124" i="10"/>
  <c r="M118" i="10"/>
  <c r="G170" i="10" l="1"/>
  <c r="G80" i="10" l="1"/>
  <c r="G71" i="10" l="1"/>
  <c r="D70" i="10"/>
  <c r="G62" i="10"/>
  <c r="G58" i="10"/>
  <c r="G28" i="10" l="1"/>
  <c r="G59" i="10" l="1"/>
  <c r="G60" i="10" l="1"/>
  <c r="G51" i="10" l="1"/>
  <c r="F116" i="10" l="1"/>
  <c r="D116" i="10"/>
  <c r="M166" i="10" l="1"/>
  <c r="E169" i="10" l="1"/>
  <c r="A54" i="10" l="1"/>
  <c r="A55" i="10" s="1"/>
  <c r="A56" i="10" l="1"/>
  <c r="E167" i="10"/>
  <c r="G116" i="10" l="1"/>
  <c r="G22" i="10" l="1"/>
  <c r="M145" i="10"/>
  <c r="M140" i="10"/>
  <c r="F169" i="10" l="1"/>
  <c r="A83" i="10" l="1"/>
  <c r="G127" i="10"/>
  <c r="G126" i="10"/>
  <c r="G124" i="10"/>
  <c r="G120" i="10"/>
  <c r="G118" i="10"/>
  <c r="G117" i="10"/>
  <c r="A82" i="10" l="1"/>
  <c r="A84" i="10"/>
  <c r="A85" i="10"/>
  <c r="M151" i="10"/>
  <c r="A87" i="10" l="1"/>
  <c r="A89" i="10" s="1"/>
  <c r="A91" i="10" s="1"/>
  <c r="A93" i="10" s="1"/>
  <c r="A95" i="10" s="1"/>
  <c r="A97" i="10" s="1"/>
  <c r="A99" i="10" s="1"/>
  <c r="A101" i="10" s="1"/>
  <c r="A103" i="10" s="1"/>
  <c r="A105" i="10" s="1"/>
  <c r="A107" i="10" s="1"/>
  <c r="A109" i="10" s="1"/>
  <c r="A86" i="10"/>
  <c r="G133" i="10"/>
  <c r="G140" i="10"/>
  <c r="G146" i="10"/>
  <c r="G164" i="10"/>
  <c r="G135" i="10"/>
  <c r="G144" i="10"/>
  <c r="G153" i="10"/>
  <c r="G151" i="10"/>
  <c r="A88" i="10" l="1"/>
  <c r="A90" i="10" s="1"/>
  <c r="A92" i="10" s="1"/>
  <c r="A94" i="10"/>
  <c r="A96" i="10" s="1"/>
  <c r="A98" i="10" s="1"/>
  <c r="A100" i="10" s="1"/>
  <c r="A102" i="10" s="1"/>
  <c r="A104" i="10" s="1"/>
  <c r="A106" i="10"/>
  <c r="A108" i="10" s="1"/>
  <c r="A110" i="10" s="1"/>
  <c r="G129" i="10"/>
  <c r="D168" i="10"/>
  <c r="D169" i="10"/>
  <c r="L164" i="10" s="1"/>
  <c r="F168" i="10" l="1"/>
  <c r="F167" i="10" s="1"/>
  <c r="G167" i="10" s="1"/>
  <c r="G123" i="10"/>
  <c r="G122" i="10"/>
  <c r="F121" i="10"/>
  <c r="D121" i="10"/>
  <c r="A118" i="10" l="1"/>
  <c r="A120" i="10" s="1"/>
  <c r="A124" i="10" s="1"/>
  <c r="A126" i="10" s="1"/>
  <c r="A127" i="10" s="1"/>
  <c r="A128" i="10" s="1"/>
  <c r="A133" i="10" s="1"/>
  <c r="A135" i="10" s="1"/>
  <c r="A140" i="10" s="1"/>
  <c r="A144" i="10" s="1"/>
  <c r="A146" i="10" s="1"/>
  <c r="A151" i="10" s="1"/>
  <c r="A153" i="10" s="1"/>
  <c r="A164" i="10" s="1"/>
  <c r="A166" i="10" s="1"/>
  <c r="M164" i="10"/>
  <c r="G121" i="10"/>
  <c r="G168" i="10"/>
  <c r="D167" i="10"/>
  <c r="G13" i="10" l="1"/>
  <c r="G169" i="10" l="1"/>
  <c r="G72" i="10"/>
  <c r="G70" i="10"/>
</calcChain>
</file>

<file path=xl/sharedStrings.xml><?xml version="1.0" encoding="utf-8"?>
<sst xmlns="http://schemas.openxmlformats.org/spreadsheetml/2006/main" count="358" uniqueCount="240">
  <si>
    <t>Должностное лицо, ответственное за составление формы (ФИО, должность, контактный телефон)</t>
  </si>
  <si>
    <t>Значения индикаторов</t>
  </si>
  <si>
    <t>план</t>
  </si>
  <si>
    <t>факт</t>
  </si>
  <si>
    <t>№ п\п</t>
  </si>
  <si>
    <t>Наименование индикатора, единица измерения</t>
  </si>
  <si>
    <t>Наименование отчитывающейся организации</t>
  </si>
  <si>
    <t>Министерство экологии и природных ресурсов Республики Татарстан</t>
  </si>
  <si>
    <t>Реквизиты государственной программы, период реализации</t>
  </si>
  <si>
    <t>Наименование нормативно правового акта об утверждении государственной программы</t>
  </si>
  <si>
    <t>Бюджет Республики Татарстан</t>
  </si>
  <si>
    <t>Подготовка информационных пакетов по участкам недр местного значения Республики Татарстан, предоставляемых в пользование на условиях аукциона</t>
  </si>
  <si>
    <t>Ведение мониторинга опасных экзогенных геологических процессов на территории Республики Татарстан на территориальном уровне</t>
  </si>
  <si>
    <t>Бюджет Российской Федерации</t>
  </si>
  <si>
    <t>Всего, в т.ч.</t>
  </si>
  <si>
    <t>Работа со средствами массовой информации, издательская деятельность, выпуск справочников,  методических пособий, буклетов, сборников, создание кино- и видеопродукции, проведение экологических экскурсий, экологических праздников и акций, взаимодействие с учительским корпусом и органами образования</t>
  </si>
  <si>
    <t>Предоставление государственных услуг в сфере охраны окружающей среды, проведение эффективной кадровой политики, финансово-экономическое сопровождение исполнения государственных функций Министерства экологии и природных ресурсов Республики Татарстан</t>
  </si>
  <si>
    <t>Реализация комплекса мер по привлечению финансовых средств на природоохранные мероприятия из различных источников, проведение процедур конкурсных торгов по государственным заказам, реализация природоохранных мероприятий</t>
  </si>
  <si>
    <t xml:space="preserve">Развитие и сопровождение ГИС «Экологическая карта Республики Татарстан» </t>
  </si>
  <si>
    <t xml:space="preserve">Информационное обеспечение коллегий, заседаний межведомственной комиссии по экологической безопасности, природопользованию и санитарно-эпидемиологическому благополучию в Республике Татарстан </t>
  </si>
  <si>
    <t>Всего по программе</t>
  </si>
  <si>
    <t>-</t>
  </si>
  <si>
    <t>Подготовка оригинал-макета и издание государственного доклада «О состоянии природных ресурсов и об охране окружающей среды Республики Татарстан»</t>
  </si>
  <si>
    <t>Охрана и учет объектов растительного и животного мира, разработка нормативно-правовых документов в сфере сохранения и восстановления биологического разнообразия РТ, финансово-экономическое, кадровое обеспечение деятельности государственных природных заказников</t>
  </si>
  <si>
    <t>Материальное стимулирование волонтеров за фиксацию правонарушений в части несанкционированного размещения отходов с возможностью индентификации нарушителя</t>
  </si>
  <si>
    <t>Количество целевых материалов по экологической тематике, размещенных в печатных, электронных СМИ и транслируемых на городских, республиканских каналах, штук</t>
  </si>
  <si>
    <t xml:space="preserve">Нормирование негативного воздействия на окружающую среду, проведение государственной экологической экспертизы, разработка региональных нормативно-правовых актов  в области экспертизы и нормирования, мониторинг состояния окружающей среды  </t>
  </si>
  <si>
    <t>Реализация мер по охране атмосферного воздуха, водных объектов и земельных ресурсов</t>
  </si>
  <si>
    <t>Проведение аукционов на право пользования участками недр на территории Республики Татарстан на разведку и добычу общераспространенных полезных ископаемых; лицензирование государственного фонда недр Республики Татарстан</t>
  </si>
  <si>
    <t xml:space="preserve">Проведение проверок за соблюдением требований законодательства Российской Федерации и Республики Татарстан в области охраны окружающей среды и природопользования на объектах, подлежащих региональному надзору </t>
  </si>
  <si>
    <t>Лабораторно-аналитическое обеспечение и сопровождение регионального государственного экологического надзора</t>
  </si>
  <si>
    <t>Приложение № 5</t>
  </si>
  <si>
    <t>к Порядку разработки реализации и оценки</t>
  </si>
  <si>
    <t>эффективности государственных программ</t>
  </si>
  <si>
    <t>Исполнено с начала года, тыс.руб. (кассовые расходы)</t>
  </si>
  <si>
    <t>Процент исполне-ния</t>
  </si>
  <si>
    <t>Предыдущий год</t>
  </si>
  <si>
    <t>Текущий год</t>
  </si>
  <si>
    <t>Доля населения от общего числа жителей республики, принимающих участие в природоохранных, эколого-просветительских мероприятиях, процентов</t>
  </si>
  <si>
    <t>Местные бюджеты</t>
  </si>
  <si>
    <t>План на следую-щий год</t>
  </si>
  <si>
    <t xml:space="preserve">Процент выполне-ния </t>
  </si>
  <si>
    <t>Подготовка и проведение конкурса #ЭКОВЕСНА в период проведения двухмесячника</t>
  </si>
  <si>
    <t>Количество действующих пунктов приема утильсырья (вторичных ресурсов), штук*</t>
  </si>
  <si>
    <t>Проведение государственной экспертизы разведанных запасов общераспространенных полезных ископаемых, технико-экономических обоснований кондиций и геологической информации об участках недр местного значения; координация и регулирование геологоразведочных работ, выполняемых за счет средств недропользователей;  информационное обеспечение недропользования</t>
  </si>
  <si>
    <t>Наличие уведомлений со статусом «Выполнено несвоевременно» в государственной информационной системе «Народный контроль», единиц</t>
  </si>
  <si>
    <t>0</t>
  </si>
  <si>
    <t>Доля рекультивируемых земель, процентов*</t>
  </si>
  <si>
    <t>Соотношение количества удовлетворенных заявок на предоставление геологической информации к общему  количеству обращений, процентов</t>
  </si>
  <si>
    <t>Соотношение количества выданных лицензий к количеству рассмотренных заявлений на получение права пользования недрами с целью геологического изучения, разведки и добычи полезных ископаемых, процентов</t>
  </si>
  <si>
    <t>Количество муниципальных районов (городских округов), охваченных территориальной системой наблюдения за состоянием окружающей среды, единиц</t>
  </si>
  <si>
    <t>Количество выявленных и пресеченных нарушений на ООПТ РТ, единиц</t>
  </si>
  <si>
    <t>Соотношение количества зарегистрированных обращений в области охраны окружающей среды при планировании хозяйственной и иной деятельности, территориального планировании и государственной экологической экспертизы и количества подготовленных согласований и проведенных государственных экологических экспертиз, процентов</t>
  </si>
  <si>
    <t>Бюджет Республики Татарстан, ГК РТ по БР</t>
  </si>
  <si>
    <t>Проведение государственного мониторинга охотничьих ресурсов и среды их обитания в части учета численности охотничьих видов животных; регулирование охотничьих ресурсов на территории Республики Татарстан</t>
  </si>
  <si>
    <t>Реализация природоохранных мероприятий в рамках соглашений с Исполнительными комитетами муниципальных районов (городских округов) за счет средств местных бюджетов</t>
  </si>
  <si>
    <t>Исполнение переданных полномочий Российской Федерации в сфере охоты и охраны охотничьих ресурсов, проведение биотехнических мероприятий</t>
  </si>
  <si>
    <t>Исполнение переданных полномочий Российской Федерации в области регулирования и охраны водных биологических ресурсов</t>
  </si>
  <si>
    <t>Проведение проверок за соблюдением требований законодательства Российской Федерации и Республики Татарстан в области  использования и охраны объектов животного мира, лицензирование пользования объектами животного мира</t>
  </si>
  <si>
    <t>Проведение эколого-практических мероприятий</t>
  </si>
  <si>
    <t>Доля населения, проживающего на подверженных негативному воздействию вод территориях, защищенного в результате проведения мероприятий по повышению защищенности от негативного воздействия вод, в общем количестве населения, проживающего на таких территориях, процентов*</t>
  </si>
  <si>
    <t>Количество ГТС с неудовлетворительным и опасным уровнем безопасности, приведенных в безопасное техническое состояние, единиц*</t>
  </si>
  <si>
    <t>Соотношение величины фактического поступления в бюджет РТ разовых платежей за пользование недрами при наступлении определенных событий, оговоренных в лицензии, при пользовании недрами на территории РФ по участкам недр, содержащим общераспространенные полезные ископаемые, или участкам недр местного значения к утвержденным плановым значениям, процентов</t>
  </si>
  <si>
    <t>Уровень удовлетворенности качеством государственных услуг, процентов*</t>
  </si>
  <si>
    <t>Доля стоимости контрактов, заключенных по результатам несостоявшихся конкурентных способов закупок, в общей стоимости заключенных контрактов, процентов*</t>
  </si>
  <si>
    <t>Выполнение государственных программ государственным заказчиком-координатором, процентов*</t>
  </si>
  <si>
    <t>Соотношение количества отчетов о результатах геолого-разведочных работ и количества проведенных государственных экспертиз, процентов</t>
  </si>
  <si>
    <t>Осуществление регионального государственного экологического надзора в области охраны и использования особо охраняемых природных территорий, практические мероприятия по обеспечению сохранения редких и находящихся под угрозой исчезновения объектов животного и растительного мира:, изготовление и установка информационных знаков, указателей, форм наглядной агитации по границам особо охраняемых природных территорий</t>
  </si>
  <si>
    <t>Реализация переданных РТ отдельных полномочий РФ в области водных отношений (расчистка и руслоспрямление рек в целях предотвращения негативного воздействия вод, определение границ водоохранных зон и прибрежных защитных полос водных объектов)</t>
  </si>
  <si>
    <t>Доля закупок, размещенных у субъектов малого предпринимательства и социально ориентированных некоммерческих организаций, от совокупного годового объема закупок, процентов*</t>
  </si>
  <si>
    <t>да</t>
  </si>
  <si>
    <t>Объемы финансирования на отчетный год в соответствии с лимитами бюджетных обязательств и средствами из внебюдж.источ-ников, тыс.руб.</t>
  </si>
  <si>
    <t>Поддержка волонтерского, общественного экологического движения в Республике Татарстан</t>
  </si>
  <si>
    <t>ТРО МООО "РОССИЙСКИЕ СТУДЕНЧЕСКИЕ ОТРЯДЫ" ИНН: 1655068227</t>
  </si>
  <si>
    <t>19МЭ-2с от 31.01.2019</t>
  </si>
  <si>
    <t>19МЭ-3с от 01.02.2019</t>
  </si>
  <si>
    <t>РЕГИОНАЛЬНОЕ ОТДЕЛЕНИЕ ВСЕРОССИЙСКОЙ ОБЩЕСТВЕННОЙ ОРГАНИЗАЦИИ "РУССКОЕ ГЕОГРАФИЧЕСКОЕ ОБЩЕСТВО" В РЕСПУБЛИКЕ ТАТАРСТАН
(1656046480)</t>
  </si>
  <si>
    <t>19МЭ-4с от 01.02.2019</t>
  </si>
  <si>
    <t>Ведение мониторинга подземных вод Республики Татарстан на территориальном уровне</t>
  </si>
  <si>
    <t>&lt;=12</t>
  </si>
  <si>
    <t>Протяженность новых и реконструированных сооружений инженерной защиты и берегоукрепления, км*</t>
  </si>
  <si>
    <t>Дог. № 110-175/19 от 29.03.2019</t>
  </si>
  <si>
    <t>Дог. № 98 от 20.05.2019</t>
  </si>
  <si>
    <t>19МЭ-25с 01.07.2019</t>
  </si>
  <si>
    <t>Доля согласованных в регламентные сроки проектов постановлений и распоряжений КМ РТ, процентов</t>
  </si>
  <si>
    <t>19МЭ-11с от 27.05.2019</t>
  </si>
  <si>
    <t>19 МЭ-5с от 07.05.2019,19МЭ-26с  03.07.2019, сумма ГК 43,995 т.р.</t>
  </si>
  <si>
    <t>19МЭ-19с от 13.06.2019</t>
  </si>
  <si>
    <t xml:space="preserve">Доля водозаборных сооружений, оснащенных системами учета воды, к общему количеству водозаборных сооружений, процентов </t>
  </si>
  <si>
    <t xml:space="preserve">Доля водопользователей, осуществляющих использование водных объектов на основании предоставленных в установленном порядке прав пользования, к общему количеству пользователей, осуществление водопользования которыми предусматривает приобретение прав пользования водными объектами, процентов
</t>
  </si>
  <si>
    <t>Соотношение величины фактического поступления в бюджетную систему Российской Федерации сумм платы за пользование водными объектами к утвержденным плановым значениям сумм платы за пользование водными объектами, находящимися в федеральной собственности, процентов</t>
  </si>
  <si>
    <t>Доля площади Республики Татарстан, занятой ООПТ всех уровней, в общей площади Республики Татарстан, процентов</t>
  </si>
  <si>
    <t>Доля видов охотничьих ресурсов, по которым ведется мониторинг численности, в общем количестве видов охотничьих ресурсов, обитающих на территории Республики Татарстан, процентов</t>
  </si>
  <si>
    <t xml:space="preserve">Доля площади охотничьих угодий, на которых проведено внутрихозяйственное охотустройство, в общей площади охотничьих угодий, процентов </t>
  </si>
  <si>
    <t>3898,7 тыс.чел. -численность населения на 2019 год</t>
  </si>
  <si>
    <t xml:space="preserve">Обследование участков недр местного значения для подготовки их к включению в перечень участков недр местного значения Республики Татарстан </t>
  </si>
  <si>
    <t>Проведение комплекса инструментальных работ для определения ущерба от добычи общераспространенных полезных ископаемых на территории Республики Татарстан</t>
  </si>
  <si>
    <t>&gt;=30</t>
  </si>
  <si>
    <t>Количество заполненных карточек встреч редких и находящихся под угрозой исчезновения видов животных, растений и грибов, единиц</t>
  </si>
  <si>
    <t>Количество учащихся, охваченных лекциями и иными публичными мероприятиями по вопросам ООПТ, человек</t>
  </si>
  <si>
    <t>Протяженность очищенной прибрежной полосы водных объектов, тыс.км*</t>
  </si>
  <si>
    <t>Количество населения, вовлеченного в мероприятия по очистке берегов водных объектов, млн.человек*</t>
  </si>
  <si>
    <t>Выполнение показателей региональных составляющих национальных проектов, процентов*</t>
  </si>
  <si>
    <t>Бюджет РФ</t>
  </si>
  <si>
    <t>Бюджет РТ</t>
  </si>
  <si>
    <t>Доля проектов нормативных правовых актов КМ РТ, разработка и издание (принятие) которых требуются в связи и изданием (принятием) законов РТ, внесенных исполнительным органом государственной власти РТ в КМ РТ в установленные регламентные сроки, в общем объеме указанных нормативных правовых актов, процентов</t>
  </si>
  <si>
    <t>Расходы консолидированного бюджета РТ на охрану окр. среды, воспроизводство и использование природных ресурсов в расчете на одного жителя, рублей</t>
  </si>
  <si>
    <t>Доля ГТС с неудовлетворительным и опасным уровнем безопасности, приведенных в безопасное техническое состояние, в общем количестве гидротехнических сооружений с неудовлетворительным и опасным уровнем безопасности, процентов*</t>
  </si>
  <si>
    <t>Государственная программа «Охрана окружающей среды, воспроизводство и использование природных ресурсов Республики Татарстан» (далее - Программа)</t>
  </si>
  <si>
    <t>Подпрограмма 1 «Регулирование качества окружающей среды Республики Татарстан»</t>
  </si>
  <si>
    <t xml:space="preserve">Подпрограмма 2 «Государственное управление в сфере обращения отходов производства и потребления в Республике Татарстан»     </t>
  </si>
  <si>
    <t>Подпрограмма 3 «Государственное управление в сфере недропользования Республики Татарстан»</t>
  </si>
  <si>
    <t>Подпрограмма 5 «Биологическое разнообразие Республики Татарстан»</t>
  </si>
  <si>
    <t>Подпрограмма 6 «Воспроизводство и использование охотничьих ресурсов Республики Татарстан»</t>
  </si>
  <si>
    <t>Подпрограмма 4 «Развитие водохозяйственного комплекса Республики»</t>
  </si>
  <si>
    <t>Подпрограмма 7 «Координирование деятельности служб в сфере охраны окружающей среды и природопользования Республики Татарстан»</t>
  </si>
  <si>
    <t>Всего ***</t>
  </si>
  <si>
    <t>Доля размещенных в открытом доступе подсистем ГИС «Экологическая карта Республики Татарстан» от их общего количества, процентов</t>
  </si>
  <si>
    <t>Качество окружающей среды, процентов**</t>
  </si>
  <si>
    <t>Доля загрязненных (без очистки) сточных вод в общем объеме водоотведения, процентов**</t>
  </si>
  <si>
    <t>Доля нормативно очищенных сточных вод в общем объеме сточных вод, процентов**</t>
  </si>
  <si>
    <t>Соотношение количества исследованных проб к общему количеству проб, заявленных для отбора при реализации регионального государственного экологического надзора, мониторинга и других природоохранных мероприятий, процентов</t>
  </si>
  <si>
    <t>Снижение доли загрязненных земельных участков в результате несанкционированного размещения отходов производства и потребления по отношению к предыдущему году, процентов (показатель группы А.3)*</t>
  </si>
  <si>
    <t>Доля привлеченных к ответственности лиц за нарушения законодательства в области охоты и сохранения охотничьих ресурсов к общему количеству возбужденных дел об административных правонарушениях в области охоты и сохранения охотничьих ресурсов, процентов</t>
  </si>
  <si>
    <t>Доля автотранспортных средств с повышенным содержанием загрязняющих веществ в отработавших газах к общему количеству проверенных автомобилей,  процентов**</t>
  </si>
  <si>
    <t>Кол-во Соглашений о взаимодействии МЭПР РТ и Исполкомов по обеспечению выполнения природоохранных мероприятий за счет средств муниц. бюджетов, штук</t>
  </si>
  <si>
    <t>61</t>
  </si>
  <si>
    <t>&gt;=50</t>
  </si>
  <si>
    <t>Организация и проведение ежегодного республиканского конкурса "Эколидер"</t>
  </si>
  <si>
    <t>Подготовка и выпуск телепередач (телесюжетов) по экологической тематике на центральных республиканских телеканалах</t>
  </si>
  <si>
    <t>Подготовка и трансляция видеороликов на экологическую тематику на городских и центральных республиканских телеканалах</t>
  </si>
  <si>
    <t>Организация и проведение республиканского конкурса «Школьный экопатруль» среди учащихся общеобразовательных организаций Республики Татарстан</t>
  </si>
  <si>
    <t>Ведение республиканского банка цифровой информации по геологии и недропользованию</t>
  </si>
  <si>
    <t>Берегоукрепление Куйбышевского водохранилища у пгт. Камское Устье Камско-Устьинского муниципального района Республики Татарстан</t>
  </si>
  <si>
    <t>* Значение индикатора годовое, расчитывается по состоянию на 25 января года, следующего за отчетным</t>
  </si>
  <si>
    <t>** Значение индикатора расчитывается по итогам года, фактическое значение будет уточнено по итогам статистической годовой отчетности не раньше мая месяца года, следующего за отчетным</t>
  </si>
  <si>
    <t>Количество разработанных и введенных в действие региональных нормативов качества окружающей среды, единиц</t>
  </si>
  <si>
    <t>Доля населения, охваченного услугой по обращению с ТКО, процентов*</t>
  </si>
  <si>
    <t>Количество ликвидированных наиболее опасных объектов накопленного вреда окружающей среде, штук*</t>
  </si>
  <si>
    <t>Количество ликвидированных несанкционированных свалок в границах городов, штук*</t>
  </si>
  <si>
    <t>Численность населения, качество жизни которого улучшится в связи с ликвидацией несанкционированных свалок в границах городов, тыс.человек*</t>
  </si>
  <si>
    <t>Соотношение количества зарегистрированных обращений в области экологического нормирования и количества подготовленных согласований и документов, процентов</t>
  </si>
  <si>
    <t>&lt;=11</t>
  </si>
  <si>
    <t>Доля импорта оборудования для обработки и утилизации твердых коммунальных отходов, процентов*</t>
  </si>
  <si>
    <t>Количество разработанных электронных моделей, штук*</t>
  </si>
  <si>
    <t>Численность населения, качество жизни которого улучшится в связи с ликвидацией наиболее опасных объектов накопленного вреда окружающей среде, в том числе находящихся в собственности Российской Федерации, тыс.человек*</t>
  </si>
  <si>
    <t>Информационно-аналитическое обеспечение государственного управления, комплексная оценка и прогнозирование в сфере недропользования и охраны окружающей среды на территории Республики Татарстан</t>
  </si>
  <si>
    <t>Доля контейнерных площадок, оборудованных для осуществления раздельного накопления ТКО, процентов*</t>
  </si>
  <si>
    <t>Бюджет Республики Татарстан, ГКУ ГИСУ РТ</t>
  </si>
  <si>
    <t>Рекультивация Самосыровского полигона по ул.Мамадышский тракт г.Казани</t>
  </si>
  <si>
    <t>Рекультивация иловых полей биологических очистных сооружений г.Казани</t>
  </si>
  <si>
    <t>Доля направленных на утилизацию отходов, выделенных в результате раздельного накопления и обработки (сортировки) твердых коммунальных отходов, в общей массе образованных твердых коммунальных отходов, процентов**</t>
  </si>
  <si>
    <t>Доля ТКО, направленных на обработку (сортировку), в общей массе образованных твердых коммунальных отходов, процентов**</t>
  </si>
  <si>
    <t>Доля направленных на захоронение ТКО, в том числе прошедших обработку (сортировку), в общей массе образованных твердых коммунальных отходов, процентов**</t>
  </si>
  <si>
    <t>Наименование подпрограмм (раздела, мероприятия)***</t>
  </si>
  <si>
    <t>Всего РТ+РФ</t>
  </si>
  <si>
    <t>Финансовое обеспечение затрат, связанных с выполнением мероприятий по учету и контролю радиоактивных веществ и радиоактивных отходов на территории Республики Татарстан</t>
  </si>
  <si>
    <t>Соотношение количества обработанных отчетов по операциям с единицами учета радиоактивных веществ и радиоактивных отходов к общему количеству поступивших, процентов*</t>
  </si>
  <si>
    <t>Доля разработанных электронных моделей, процентов*</t>
  </si>
  <si>
    <t>Количество ликвидированных объектов накопленного экологического вреда, представляющих угрозу р.Волге, единиц*</t>
  </si>
  <si>
    <t>Бюджет Республики Татарстан, ГБУ НПО Геоцентр РТ</t>
  </si>
  <si>
    <t>Бюджет Республики Татарстан, МЭПР РТ</t>
  </si>
  <si>
    <t>Ревизия водозаборных скважин хозяйственно-питьевого назначения сельских населенных пунктов муниципальных районов Республики Татарстан</t>
  </si>
  <si>
    <t>Геологическое изучение недр с целью поиска и оценки подземных вод для обоснования источников питьевого водоснабжения сельских населенных пунктов Верхнеуслонского муниципального района Республики Татарстан</t>
  </si>
  <si>
    <t>Ведение системы расчетного мониторинга за состоянием атмосферного воздуха для выявления источников загрязнения, деятельность которых является причиной загазованности в населенных пунктах Республики Татарстан</t>
  </si>
  <si>
    <t>Капитальный  ремонт ГТС  в районе ул. Москвина и Луговая в г. Мамадыш Республики Татарстан</t>
  </si>
  <si>
    <t>Капитальный ремонт ГТС пруда у д. Мичанбаш Сабинского муниципального района Республики Татарстан</t>
  </si>
  <si>
    <t>Капитальный ремонт ГТС пруда у с. Татарский Дюм-Дюм Елабужского муниципального района Республики Татарстан</t>
  </si>
  <si>
    <t>Капитальный ремонт гидротехнических сооружений пруда у д. Девичья Поляна Черемшанского муниципального района Республики Татарстан</t>
  </si>
  <si>
    <t>Капитальный ремонт ГТС пруда у п. Ушня Пестречинского муниципального района Республики Татарстан</t>
  </si>
  <si>
    <t>Капитальный ремонт ГТС пруда на правом притоке р.Ушня у д.Салкын Чишма Пестречинского муниципального района Республики Татарстан</t>
  </si>
  <si>
    <t>Капитальный ремонт ГТС пруда у с.Арташка Мамадышского муниципального района Республики Татарстан</t>
  </si>
  <si>
    <t>Капитальный ремонт ГТС пруда № 2 в с.Новое Ильмово Черемшанского муниципального района Республики Татарстан</t>
  </si>
  <si>
    <t>Капитальный ремонт ГТС пруда у с. Сартык Мамадышского муниципального района Республики Татарстан</t>
  </si>
  <si>
    <t>Капитальный ремонт ГТС пруда у д. Садилово Высокогорского муниципального района Республики Татарстан</t>
  </si>
  <si>
    <t>Капитальный ремонт ГТС пруда у с. Каргали Чистопольского муниципального района Республики Татарстан</t>
  </si>
  <si>
    <t>Капитальный ремонт гидротехнических сооружений с. Большие Яки Зеленодольского муниципального района Республики Татарстан</t>
  </si>
  <si>
    <t>Геологическое изучение Тырышского месторождения с целью поиска и оценки подземных вод для обоснования резервного источника питьевого водоснабжения пгт.Джалиль Сармановского муниципального района Республики Татарстан</t>
  </si>
  <si>
    <t>21,5</t>
  </si>
  <si>
    <t>Формирование плана проверок на очередной год с учетом риск-ориентированного подхода, да/нет (показатель группы В.3.1.2)*</t>
  </si>
  <si>
    <t>Численность населения, экологические условия проживания которого будут улучшены в результате реализации мероприятий по восстановлению и экологической реабилитации водных объектов, человек*</t>
  </si>
  <si>
    <t>Бюджет Республики Татарстан, ГБУ Главстрой РТ</t>
  </si>
  <si>
    <t>Доля ТКО, термически обезвреженных с генерацией электрической и (или) тепловой энергии, от общего количества образовавшихся ТКО, процентов*</t>
  </si>
  <si>
    <t>Объем выемки донных отложений в результате реализации мероприятий по восстановлению и экологической реабилитации водных объектов, тыс.куб.метров*</t>
  </si>
  <si>
    <t>Площадь акватории, очищенной от брошенных орудий лова (вылова), кв.м</t>
  </si>
  <si>
    <t>Проведение инструментальных замеров накопления твердых коммунальных отходов</t>
  </si>
  <si>
    <t>Демонтаж бездействующих трубопроводов Озерного месторождения в акватории Нижнекамского водохранилища</t>
  </si>
  <si>
    <t>Капитальный ремонт гидротехнических сооружений и очистка пруда по ул.Садовая п.Лесхоз Сабинского муниципального района</t>
  </si>
  <si>
    <t>Бюджет Республики Татарстан, Минстрой РТ</t>
  </si>
  <si>
    <t>Бюджет Российской Федерации, ГКУ ГИСУ РТ</t>
  </si>
  <si>
    <t>Бюджет Российской Федерации, МЭПР РТ</t>
  </si>
  <si>
    <t>Количество населения, улучшившего экологические условия проживания вблизи водных объектов, млн.человек*</t>
  </si>
  <si>
    <t>Постановление Кабинета Министров Республики Татарстан № 1083 от 28.12.2013 "Об утверждении государственной программы «Охрана окружающей среды, воспроизводство и использование природных ресурсов Республики Татарстан»</t>
  </si>
  <si>
    <t>Ведущий советник отдела экономики охраны окружающей среды и проектного планирования Шляхтина О.В., 8(843)267-68-38</t>
  </si>
  <si>
    <t>Проведение научно-исследовательских работ в области охраны окружающей среды</t>
  </si>
  <si>
    <t>Разработка и выпуск изданий на экологическую тематику</t>
  </si>
  <si>
    <t>Выполнение Государственного заказа на управление в сфере охраны окр.среды и природопользования, процентов*</t>
  </si>
  <si>
    <t>Оперативная оценка запасов общераспространенных полезных ископаемых на территории Республики Татарстан для постановки их на государственный учет</t>
  </si>
  <si>
    <t>Доля площади территории, охваченной новыми данными геологических, гидрогеологических и геоэкологических исследований, в общей площади территории Республики Татарстан, процентов*</t>
  </si>
  <si>
    <t>Доля муниципальных районов Республики Татарстан, охваченных ревизией водозаборных скважин, в общем количестве муниципальных районов Республики Татарстан, процентов*</t>
  </si>
  <si>
    <t>Количество выявленных перспективных участков общераспространенных полезных ископаемых, единиц*</t>
  </si>
  <si>
    <t>Доля площади территории, охваченной мониторингом геологической среды, в общей площади территории Республики Татарстан, процентов*</t>
  </si>
  <si>
    <t>Доля утвержденных запасов подземных вод в общем объеме прогнозных ресурсов, процентов*</t>
  </si>
  <si>
    <t>Геологическое изучение недр с целью поиска и оценки подземных вод для обоснования источников питьевого водоснабжения д. Курмашево и д. Сулюково Шарлиареминского сель-ского поселения  Сармановского муници-пального района Республики Татарстан</t>
  </si>
  <si>
    <t>Геологическое изучение недр с целью поиска и оценки подземных вод для обоснования источника питьевого водоснабжения пгт. Апастово и населенных пунктов Апастовского муниципального района Республики Татарстан</t>
  </si>
  <si>
    <t>Геологическое изучение недр, включая поиски и оценку  запасов  подземных вод для обоснования источника питьевого водоснабжения н.п. Каймары Высокогорского муниципального района Республики Татарстан</t>
  </si>
  <si>
    <t>Доля выполненных в срок мероприятий государственного задания, по которым установлен контрольный срок исполнения, в общем объеме мероприятий государственного задания, процентов*</t>
  </si>
  <si>
    <t>Количество крупных городов Республики Татарстан, охваченных сводными расчетами загрязнения атмосферного воздуха, штук</t>
  </si>
  <si>
    <t>Геологическое изучение Уратьминско-Камского участка Уратьминского месторождения подземных вод с целью изыскания резервного источника питьевого водоснабжения пгт. Камские Поляны Нижнекамского муниципального района Республики Татарстан</t>
  </si>
  <si>
    <t xml:space="preserve">Расчистка русла р.Берсут у с.Камский Леспромхоз Мамадышского муниципального района Республики Татарстан </t>
  </si>
  <si>
    <t>Выполнение ПИР по объекту "Берегоукрепление Куйбышевского водохранилища в пгт Васильево Зеленодольского муниципального района Республики Татарстан (1 участок)"</t>
  </si>
  <si>
    <t>Протяженность расчищенных участков русел рек, км*</t>
  </si>
  <si>
    <t>Капитальный ремонт ГТС пруда у с.Атиаз Елабужского муниицпального района Республики Татарстан</t>
  </si>
  <si>
    <t>Капитальный ремонт гидротехнических сооружений с.Бузаево Зеленодольского муниципального района Республики Татарстан</t>
  </si>
  <si>
    <t>Бюджет Республики Татарстан, ГК РТ по БР (ГБУ «Центр внедрения  инновационных технологий в области сохранения животного мира»)</t>
  </si>
  <si>
    <t>Бюджет Российской Федерации, ГК РТ по БР</t>
  </si>
  <si>
    <t>Доля выполненных Министерством экологии и природных ресурсов РТ в установленные сроки поручений Раиса РТ, Премьер-министра РТ, Руководителя Аппарата Президента РТ, заместителей Премьер-министра РТ в общем объеме поручений, по которым указанными лицами установлен контрольный срок выполнения, процентов</t>
  </si>
  <si>
    <t>Доля выполненных Министерством экологии и природных ресурсов РТ в установленные сроки поручений Раиса РТ, Премьер-министра РТ, Руководителя Аппарата Президента РТ, заместителей Премьер-министра РТ по рассмотрению обращений граждан в общем объеме поручений по рассмотрению обращений граждан, для которых указанными лицами установлен контрольный срок выполнения, процентов</t>
  </si>
  <si>
    <t>Доля выполненных Министерством экологии и природных ресурсов Республики Татарстан персонифицированных поручений, в том числе своевременно обновленных отчетов в системе «Открытый Татарстан» и внесенных данных по курируемым региональным проектам в информационно-аналитическую систему Республики Татарстан по направлению «Контроль национальных проектов», процентов</t>
  </si>
  <si>
    <t>Доля отборов проб и наблюдений за компонентами природной среды в общем количестве отборов проб и наблюдений, утвержденных в рамках государственного задания, процентов*</t>
  </si>
  <si>
    <t>Доля заявок, поступивших в государственную информационную систему «Народный контроль», которым присвоен статус «Заявка решена», процентов</t>
  </si>
  <si>
    <t>&gt;=60</t>
  </si>
  <si>
    <t>21</t>
  </si>
  <si>
    <t>Снижение количества фактов безлицензионной добычи общераспространенных полезных ископаемых на участках недр местного значения на территории Республики Татарстан, единиц*</t>
  </si>
  <si>
    <t>57</t>
  </si>
  <si>
    <t>Отчет о реализации Программы за январь - июнь 2023 года</t>
  </si>
  <si>
    <t>Бюджет Республики Татарстан, Минцифры РТ</t>
  </si>
  <si>
    <t>Источник финансирования (всего, в т.ч. бюджет РФ, бюджет РТ, местный бюджет, внебюджет. источн.)</t>
  </si>
  <si>
    <t>Плановые объемы финансирования на отчетный год (в соотв. с Законом о бюджете РТ), тыс.руб.</t>
  </si>
  <si>
    <t>Дооснащение стационарных и передвижных постов наблюдений за состоянием атмосферного воздуха для ГБУ «НПО ГЕОЦЕНТР РТ»</t>
  </si>
  <si>
    <t>Разработка ПСД "Руслорегулирующие мероприятия на правом притоке р. Меша у д. Утернясь Сабинского муниципального района Республики Татарстан"</t>
  </si>
  <si>
    <t>Корректировка ПСД по мероприятию «Руслорегулирующие мероприятия на р. Кондурча в Нурлатском муниципальном районе Республики Татарстан. Участок №3 (2 этап)»</t>
  </si>
  <si>
    <t>Разработка ПСД "Расчистка водоема в с. Новые Ургагары Алькеевского муниципального района Республики Татарстан"</t>
  </si>
  <si>
    <t>Геологическое изучение недр, включая поиски и оценку  запасов подземных вод площадки №1 Северо-Тетюшского месторождения  для обоснования источника питьевого водоснаб-жения г. Тетюши Тетюшского муниципального района Республики Татарстан</t>
  </si>
  <si>
    <t>Доля муниципальных районов Республики Татарстан, охваченных мониторингом ОЭГП, в общем количестве муниципальных районов Республики Татарстан, подверженных негативному влиянию ОЭГП, процентов*</t>
  </si>
  <si>
    <t>*** Лимиты финансирования Программы указанысогласно сводной бюджетной росписи по состоянию на 01.07.2023</t>
  </si>
  <si>
    <t>численность населения РТ в 2023 году - 4 001 625 чел. (на 01.07.2023)</t>
  </si>
  <si>
    <t>Соотношение фактического объема эксплуатационного бурения нефтяных скважин к запланированному, процентов*</t>
  </si>
  <si>
    <t>Соотношение фактического объема поисково-разведочного бурения нефтяных скважин к запланированному, процентов*</t>
  </si>
  <si>
    <t>Разработка ПСД по объекту "Руслорегулирующие мероприятия на ручье б/н (правый приток р. Меша) в с. Нижние Шитцы Сабинского муниципального района Республики Тататрстан"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</si>
</sst>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\ _₽_-;\-* #,##0.00\ _₽_-;_-* &quot;-&quot;??\ _₽_-;_-@_-"/>
    <numFmt numFmtId="164" formatCode="0.0"/>
    <numFmt numFmtId="165" formatCode="_(* #,##0_);_(* \(#,##0\);_(* &quot;-&quot;_);_(@_)"/>
    <numFmt numFmtId="166" formatCode="_(* #,##0.00_);_(* \(#,##0.00\);_(* &quot;-&quot;??_);_(@_)"/>
    <numFmt numFmtId="167" formatCode="#,##0.0"/>
    <numFmt numFmtId="168" formatCode="#,##0.0000"/>
    <numFmt numFmtId="169" formatCode="0.000"/>
    <numFmt numFmtId="170" formatCode="0.0000"/>
    <numFmt numFmtId="171" formatCode="#,##0.00000"/>
  </numFmts>
  <fonts count="3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10"/>
      <name val="Helv"/>
    </font>
    <font>
      <sz val="14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sz val="16"/>
      <name val="Arial Cyr"/>
      <charset val="204"/>
    </font>
    <font>
      <sz val="14"/>
      <name val="Arial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b/>
      <sz val="15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3">
    <xf numFmtId="0" fontId="0" fillId="0" borderId="0"/>
    <xf numFmtId="0" fontId="23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7" fillId="3" borderId="0" applyNumberFormat="0" applyBorder="0" applyAlignment="0" applyProtection="0"/>
    <xf numFmtId="0" fontId="9" fillId="20" borderId="1" applyNumberFormat="0" applyAlignment="0" applyProtection="0"/>
    <xf numFmtId="0" fontId="14" fillId="21" borderId="2" applyNumberFormat="0" applyAlignment="0" applyProtection="0"/>
    <xf numFmtId="0" fontId="26" fillId="0" borderId="0"/>
    <xf numFmtId="0" fontId="1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7" borderId="1" applyNumberFormat="0" applyAlignment="0" applyProtection="0"/>
    <xf numFmtId="0" fontId="19" fillId="0" borderId="6" applyNumberFormat="0" applyFill="0" applyAlignment="0" applyProtection="0"/>
    <xf numFmtId="0" fontId="16" fillId="22" borderId="0" applyNumberFormat="0" applyBorder="0" applyAlignment="0" applyProtection="0"/>
    <xf numFmtId="0" fontId="25" fillId="23" borderId="7" applyNumberFormat="0" applyFont="0" applyAlignment="0" applyProtection="0"/>
    <xf numFmtId="0" fontId="8" fillId="20" borderId="8" applyNumberFormat="0" applyAlignment="0" applyProtection="0"/>
    <xf numFmtId="0" fontId="15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8" applyNumberFormat="0" applyAlignment="0" applyProtection="0"/>
    <xf numFmtId="0" fontId="9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5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23" borderId="7" applyNumberFormat="0" applyFont="0" applyAlignment="0" applyProtection="0"/>
    <xf numFmtId="0" fontId="19" fillId="0" borderId="6" applyNumberFormat="0" applyFill="0" applyAlignment="0" applyProtection="0"/>
    <xf numFmtId="0" fontId="23" fillId="0" borderId="0"/>
    <xf numFmtId="0" fontId="20" fillId="0" borderId="0" applyNumberFormat="0" applyFill="0" applyBorder="0" applyAlignment="0" applyProtection="0"/>
    <xf numFmtId="165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21" fillId="4" borderId="0" applyNumberFormat="0" applyBorder="0" applyAlignment="0" applyProtection="0"/>
    <xf numFmtId="0" fontId="1" fillId="0" borderId="0"/>
    <xf numFmtId="0" fontId="2" fillId="0" borderId="0"/>
    <xf numFmtId="9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43" fontId="2" fillId="0" borderId="0" applyFont="0" applyFill="0" applyBorder="0" applyAlignment="0" applyProtection="0"/>
  </cellStyleXfs>
  <cellXfs count="224">
    <xf numFmtId="0" fontId="0" fillId="0" borderId="0" xfId="0"/>
    <xf numFmtId="0" fontId="22" fillId="24" borderId="0" xfId="0" applyFont="1" applyFill="1"/>
    <xf numFmtId="0" fontId="22" fillId="24" borderId="0" xfId="0" applyFont="1" applyFill="1" applyAlignment="1">
      <alignment horizontal="center"/>
    </xf>
    <xf numFmtId="2" fontId="4" fillId="24" borderId="10" xfId="0" applyNumberFormat="1" applyFont="1" applyFill="1" applyBorder="1" applyAlignment="1">
      <alignment vertical="top" wrapText="1"/>
    </xf>
    <xf numFmtId="0" fontId="0" fillId="24" borderId="0" xfId="0" applyFont="1" applyFill="1"/>
    <xf numFmtId="0" fontId="4" fillId="24" borderId="0" xfId="0" applyFont="1" applyFill="1" applyAlignment="1">
      <alignment horizontal="right"/>
    </xf>
    <xf numFmtId="4" fontId="0" fillId="24" borderId="0" xfId="0" applyNumberFormat="1" applyFont="1" applyFill="1"/>
    <xf numFmtId="0" fontId="0" fillId="24" borderId="0" xfId="0" applyFont="1" applyFill="1" applyAlignment="1">
      <alignment horizontal="center"/>
    </xf>
    <xf numFmtId="0" fontId="24" fillId="24" borderId="0" xfId="0" applyFont="1" applyFill="1" applyBorder="1" applyAlignment="1">
      <alignment vertical="top" wrapText="1"/>
    </xf>
    <xf numFmtId="4" fontId="24" fillId="24" borderId="0" xfId="0" applyNumberFormat="1" applyFont="1" applyFill="1" applyBorder="1" applyAlignment="1">
      <alignment vertical="top" wrapText="1"/>
    </xf>
    <xf numFmtId="3" fontId="4" fillId="24" borderId="10" xfId="0" applyNumberFormat="1" applyFont="1" applyFill="1" applyBorder="1" applyAlignment="1">
      <alignment horizontal="center"/>
    </xf>
    <xf numFmtId="0" fontId="24" fillId="24" borderId="0" xfId="0" applyFont="1" applyFill="1" applyBorder="1" applyAlignment="1">
      <alignment vertical="top"/>
    </xf>
    <xf numFmtId="0" fontId="4" fillId="24" borderId="10" xfId="0" applyFont="1" applyFill="1" applyBorder="1" applyAlignment="1">
      <alignment vertical="top" wrapText="1"/>
    </xf>
    <xf numFmtId="167" fontId="0" fillId="24" borderId="0" xfId="0" applyNumberFormat="1" applyFont="1" applyFill="1"/>
    <xf numFmtId="167" fontId="24" fillId="24" borderId="0" xfId="0" applyNumberFormat="1" applyFont="1" applyFill="1" applyBorder="1" applyAlignment="1">
      <alignment vertical="top" wrapText="1"/>
    </xf>
    <xf numFmtId="0" fontId="28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wrapText="1"/>
    </xf>
    <xf numFmtId="0" fontId="4" fillId="24" borderId="0" xfId="0" applyFont="1" applyFill="1" applyAlignment="1">
      <alignment horizontal="center" vertical="center" wrapText="1"/>
    </xf>
    <xf numFmtId="0" fontId="22" fillId="24" borderId="0" xfId="0" applyFont="1" applyFill="1" applyAlignment="1">
      <alignment wrapText="1"/>
    </xf>
    <xf numFmtId="0" fontId="0" fillId="24" borderId="0" xfId="0" applyFont="1" applyFill="1" applyAlignment="1">
      <alignment vertical="center"/>
    </xf>
    <xf numFmtId="0" fontId="0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vertical="top"/>
    </xf>
    <xf numFmtId="0" fontId="0" fillId="24" borderId="0" xfId="0" applyFont="1" applyFill="1" applyAlignment="1">
      <alignment horizontal="center" vertical="top"/>
    </xf>
    <xf numFmtId="0" fontId="28" fillId="24" borderId="0" xfId="0" applyFont="1" applyFill="1" applyAlignment="1">
      <alignment wrapText="1"/>
    </xf>
    <xf numFmtId="0" fontId="28" fillId="24" borderId="0" xfId="0" applyFont="1" applyFill="1"/>
    <xf numFmtId="0" fontId="0" fillId="24" borderId="0" xfId="0" applyFont="1" applyFill="1" applyAlignment="1">
      <alignment horizontal="center" wrapText="1"/>
    </xf>
    <xf numFmtId="0" fontId="0" fillId="24" borderId="0" xfId="0" applyFont="1" applyFill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top" wrapText="1"/>
    </xf>
    <xf numFmtId="0" fontId="4" fillId="24" borderId="14" xfId="0" applyFont="1" applyFill="1" applyBorder="1" applyAlignment="1">
      <alignment vertical="top" wrapText="1"/>
    </xf>
    <xf numFmtId="0" fontId="4" fillId="24" borderId="15" xfId="0" applyFont="1" applyFill="1" applyBorder="1" applyAlignment="1">
      <alignment vertical="top" wrapText="1"/>
    </xf>
    <xf numFmtId="0" fontId="4" fillId="24" borderId="16" xfId="0" applyFont="1" applyFill="1" applyBorder="1" applyAlignment="1">
      <alignment vertical="top" wrapText="1"/>
    </xf>
    <xf numFmtId="0" fontId="4" fillId="24" borderId="14" xfId="0" applyFont="1" applyFill="1" applyBorder="1" applyAlignment="1">
      <alignment vertical="top"/>
    </xf>
    <xf numFmtId="2" fontId="4" fillId="24" borderId="14" xfId="0" applyNumberFormat="1" applyFont="1" applyFill="1" applyBorder="1" applyAlignment="1">
      <alignment vertical="top" wrapText="1"/>
    </xf>
    <xf numFmtId="0" fontId="4" fillId="24" borderId="15" xfId="0" applyFont="1" applyFill="1" applyBorder="1" applyAlignment="1">
      <alignment vertical="top"/>
    </xf>
    <xf numFmtId="0" fontId="4" fillId="24" borderId="16" xfId="0" applyFont="1" applyFill="1" applyBorder="1" applyAlignment="1">
      <alignment vertical="top"/>
    </xf>
    <xf numFmtId="2" fontId="4" fillId="24" borderId="16" xfId="0" applyNumberFormat="1" applyFont="1" applyFill="1" applyBorder="1" applyAlignment="1">
      <alignment vertical="top" wrapText="1"/>
    </xf>
    <xf numFmtId="167" fontId="24" fillId="24" borderId="10" xfId="1" applyNumberFormat="1" applyFont="1" applyFill="1" applyBorder="1" applyAlignment="1">
      <alignment horizontal="center" vertical="top" wrapText="1"/>
    </xf>
    <xf numFmtId="0" fontId="4" fillId="24" borderId="10" xfId="1" applyNumberFormat="1" applyFont="1" applyFill="1" applyBorder="1" applyAlignment="1">
      <alignment horizontal="left" vertical="top" wrapText="1"/>
    </xf>
    <xf numFmtId="0" fontId="4" fillId="24" borderId="10" xfId="1" applyNumberFormat="1" applyFont="1" applyFill="1" applyBorder="1" applyAlignment="1">
      <alignment vertical="top" wrapText="1"/>
    </xf>
    <xf numFmtId="167" fontId="24" fillId="24" borderId="10" xfId="0" applyNumberFormat="1" applyFont="1" applyFill="1" applyBorder="1" applyAlignment="1">
      <alignment horizontal="center" vertical="top"/>
    </xf>
    <xf numFmtId="2" fontId="4" fillId="24" borderId="15" xfId="0" applyNumberFormat="1" applyFont="1" applyFill="1" applyBorder="1" applyAlignment="1">
      <alignment vertical="top" wrapText="1"/>
    </xf>
    <xf numFmtId="0" fontId="4" fillId="24" borderId="10" xfId="1" applyFont="1" applyFill="1" applyBorder="1" applyAlignment="1">
      <alignment vertical="top" wrapText="1"/>
    </xf>
    <xf numFmtId="167" fontId="24" fillId="24" borderId="15" xfId="1" applyNumberFormat="1" applyFont="1" applyFill="1" applyBorder="1" applyAlignment="1">
      <alignment vertical="top" wrapText="1"/>
    </xf>
    <xf numFmtId="4" fontId="4" fillId="24" borderId="14" xfId="1" applyNumberFormat="1" applyFont="1" applyFill="1" applyBorder="1" applyAlignment="1">
      <alignment vertical="top" wrapText="1"/>
    </xf>
    <xf numFmtId="4" fontId="4" fillId="24" borderId="15" xfId="1" applyNumberFormat="1" applyFont="1" applyFill="1" applyBorder="1" applyAlignment="1">
      <alignment vertical="top" wrapText="1"/>
    </xf>
    <xf numFmtId="167" fontId="24" fillId="24" borderId="15" xfId="0" applyNumberFormat="1" applyFont="1" applyFill="1" applyBorder="1" applyAlignment="1">
      <alignment vertical="top"/>
    </xf>
    <xf numFmtId="4" fontId="4" fillId="24" borderId="16" xfId="1" applyNumberFormat="1" applyFont="1" applyFill="1" applyBorder="1" applyAlignment="1">
      <alignment vertical="top" wrapText="1"/>
    </xf>
    <xf numFmtId="167" fontId="24" fillId="24" borderId="16" xfId="0" applyNumberFormat="1" applyFont="1" applyFill="1" applyBorder="1" applyAlignment="1">
      <alignment vertical="top"/>
    </xf>
    <xf numFmtId="4" fontId="4" fillId="24" borderId="10" xfId="1" applyNumberFormat="1" applyFont="1" applyFill="1" applyBorder="1" applyAlignment="1">
      <alignment horizontal="left" vertical="top" wrapText="1"/>
    </xf>
    <xf numFmtId="0" fontId="0" fillId="24" borderId="0" xfId="0" applyFont="1" applyFill="1" applyAlignment="1">
      <alignment horizontal="left" vertical="top"/>
    </xf>
    <xf numFmtId="0" fontId="29" fillId="24" borderId="0" xfId="0" applyFont="1" applyFill="1" applyAlignment="1">
      <alignment vertical="top"/>
    </xf>
    <xf numFmtId="4" fontId="24" fillId="24" borderId="0" xfId="0" applyNumberFormat="1" applyFont="1" applyFill="1"/>
    <xf numFmtId="167" fontId="24" fillId="24" borderId="0" xfId="0" applyNumberFormat="1" applyFont="1" applyFill="1"/>
    <xf numFmtId="0" fontId="24" fillId="24" borderId="0" xfId="0" applyFont="1" applyFill="1"/>
    <xf numFmtId="0" fontId="28" fillId="24" borderId="0" xfId="0" applyFont="1" applyFill="1" applyAlignment="1">
      <alignment vertical="top"/>
    </xf>
    <xf numFmtId="0" fontId="30" fillId="24" borderId="0" xfId="0" applyFont="1" applyFill="1" applyAlignment="1">
      <alignment vertical="top"/>
    </xf>
    <xf numFmtId="0" fontId="29" fillId="24" borderId="0" xfId="0" applyFont="1" applyFill="1" applyAlignment="1">
      <alignment horizontal="left" vertical="top"/>
    </xf>
    <xf numFmtId="0" fontId="4" fillId="24" borderId="14" xfId="1" applyFont="1" applyFill="1" applyBorder="1" applyAlignment="1">
      <alignment vertical="top" wrapText="1"/>
    </xf>
    <xf numFmtId="2" fontId="31" fillId="24" borderId="10" xfId="0" applyNumberFormat="1" applyFont="1" applyFill="1" applyBorder="1" applyAlignment="1">
      <alignment vertical="top" wrapText="1"/>
    </xf>
    <xf numFmtId="167" fontId="32" fillId="24" borderId="10" xfId="0" applyNumberFormat="1" applyFont="1" applyFill="1" applyBorder="1" applyAlignment="1">
      <alignment horizontal="center" vertical="top" wrapText="1"/>
    </xf>
    <xf numFmtId="0" fontId="31" fillId="24" borderId="10" xfId="0" applyFont="1" applyFill="1" applyBorder="1" applyAlignment="1">
      <alignment horizontal="center" vertical="top" wrapText="1"/>
    </xf>
    <xf numFmtId="1" fontId="31" fillId="24" borderId="10" xfId="0" applyNumberFormat="1" applyFont="1" applyFill="1" applyBorder="1" applyAlignment="1">
      <alignment horizontal="center" vertical="top" wrapText="1"/>
    </xf>
    <xf numFmtId="0" fontId="33" fillId="24" borderId="0" xfId="0" applyFont="1" applyFill="1" applyAlignment="1">
      <alignment horizontal="center" vertical="center" wrapText="1"/>
    </xf>
    <xf numFmtId="0" fontId="34" fillId="24" borderId="0" xfId="0" applyFont="1" applyFill="1" applyAlignment="1">
      <alignment wrapText="1"/>
    </xf>
    <xf numFmtId="0" fontId="34" fillId="24" borderId="0" xfId="0" applyFont="1" applyFill="1"/>
    <xf numFmtId="0" fontId="31" fillId="24" borderId="10" xfId="0" applyFont="1" applyFill="1" applyBorder="1" applyAlignment="1">
      <alignment vertical="top" wrapText="1"/>
    </xf>
    <xf numFmtId="167" fontId="32" fillId="24" borderId="10" xfId="0" applyNumberFormat="1" applyFont="1" applyFill="1" applyBorder="1" applyAlignment="1">
      <alignment horizontal="center" vertical="top"/>
    </xf>
    <xf numFmtId="168" fontId="34" fillId="24" borderId="0" xfId="0" applyNumberFormat="1" applyFont="1" applyFill="1" applyAlignment="1">
      <alignment wrapText="1"/>
    </xf>
    <xf numFmtId="167" fontId="32" fillId="24" borderId="10" xfId="1" applyNumberFormat="1" applyFont="1" applyFill="1" applyBorder="1" applyAlignment="1">
      <alignment horizontal="center" vertical="top" wrapText="1"/>
    </xf>
    <xf numFmtId="4" fontId="32" fillId="24" borderId="0" xfId="0" applyNumberFormat="1" applyFont="1" applyFill="1"/>
    <xf numFmtId="49" fontId="4" fillId="24" borderId="10" xfId="0" applyNumberFormat="1" applyFont="1" applyFill="1" applyBorder="1" applyAlignment="1">
      <alignment horizontal="left" vertical="top" wrapText="1"/>
    </xf>
    <xf numFmtId="2" fontId="22" fillId="24" borderId="10" xfId="0" applyNumberFormat="1" applyFont="1" applyFill="1" applyBorder="1" applyAlignment="1">
      <alignment vertical="top" wrapText="1"/>
    </xf>
    <xf numFmtId="167" fontId="24" fillId="24" borderId="10" xfId="0" applyNumberFormat="1" applyFont="1" applyFill="1" applyBorder="1" applyAlignment="1">
      <alignment horizontal="center" vertical="top" wrapText="1"/>
    </xf>
    <xf numFmtId="0" fontId="36" fillId="24" borderId="10" xfId="0" applyFont="1" applyFill="1" applyBorder="1" applyAlignment="1">
      <alignment vertical="top"/>
    </xf>
    <xf numFmtId="0" fontId="32" fillId="24" borderId="10" xfId="0" applyFont="1" applyFill="1" applyBorder="1" applyAlignment="1">
      <alignment vertical="top"/>
    </xf>
    <xf numFmtId="2" fontId="36" fillId="24" borderId="10" xfId="0" applyNumberFormat="1" applyFont="1" applyFill="1" applyBorder="1" applyAlignment="1">
      <alignment vertical="top" wrapText="1"/>
    </xf>
    <xf numFmtId="167" fontId="36" fillId="24" borderId="10" xfId="0" applyNumberFormat="1" applyFont="1" applyFill="1" applyBorder="1" applyAlignment="1">
      <alignment horizontal="center" vertical="top"/>
    </xf>
    <xf numFmtId="4" fontId="32" fillId="24" borderId="10" xfId="0" applyNumberFormat="1" applyFont="1" applyFill="1" applyBorder="1" applyAlignment="1">
      <alignment vertical="top"/>
    </xf>
    <xf numFmtId="0" fontId="35" fillId="24" borderId="10" xfId="0" applyFont="1" applyFill="1" applyBorder="1" applyAlignment="1">
      <alignment vertical="top"/>
    </xf>
    <xf numFmtId="0" fontId="33" fillId="24" borderId="0" xfId="0" applyFont="1" applyFill="1" applyAlignment="1">
      <alignment horizontal="left" vertical="center"/>
    </xf>
    <xf numFmtId="0" fontId="4" fillId="24" borderId="16" xfId="1" applyNumberFormat="1" applyFont="1" applyFill="1" applyBorder="1" applyAlignment="1">
      <alignment horizontal="left" vertical="top" wrapText="1"/>
    </xf>
    <xf numFmtId="0" fontId="4" fillId="24" borderId="14" xfId="0" applyFont="1" applyFill="1" applyBorder="1" applyAlignment="1">
      <alignment horizontal="left" vertical="top" wrapText="1"/>
    </xf>
    <xf numFmtId="0" fontId="4" fillId="24" borderId="10" xfId="0" applyNumberFormat="1" applyFont="1" applyFill="1" applyBorder="1" applyAlignment="1">
      <alignment horizontal="center" vertical="top"/>
    </xf>
    <xf numFmtId="167" fontId="24" fillId="24" borderId="14" xfId="1" applyNumberFormat="1" applyFont="1" applyFill="1" applyBorder="1" applyAlignment="1">
      <alignment horizontal="center" vertical="top" wrapText="1"/>
    </xf>
    <xf numFmtId="167" fontId="24" fillId="24" borderId="15" xfId="1" applyNumberFormat="1" applyFont="1" applyFill="1" applyBorder="1" applyAlignment="1">
      <alignment horizontal="center" vertical="top" wrapText="1"/>
    </xf>
    <xf numFmtId="167" fontId="24" fillId="24" borderId="14" xfId="0" applyNumberFormat="1" applyFont="1" applyFill="1" applyBorder="1" applyAlignment="1">
      <alignment horizontal="center" vertical="top"/>
    </xf>
    <xf numFmtId="167" fontId="24" fillId="24" borderId="16" xfId="0" applyNumberFormat="1" applyFont="1" applyFill="1" applyBorder="1" applyAlignment="1">
      <alignment horizontal="center" vertical="top"/>
    </xf>
    <xf numFmtId="0" fontId="35" fillId="24" borderId="10" xfId="0" applyFont="1" applyFill="1" applyBorder="1" applyAlignment="1">
      <alignment horizontal="center" vertical="top"/>
    </xf>
    <xf numFmtId="0" fontId="31" fillId="24" borderId="10" xfId="0" applyFont="1" applyFill="1" applyBorder="1" applyAlignment="1">
      <alignment horizontal="left" vertical="top" wrapText="1"/>
    </xf>
    <xf numFmtId="2" fontId="4" fillId="24" borderId="14" xfId="0" applyNumberFormat="1" applyFont="1" applyFill="1" applyBorder="1" applyAlignment="1">
      <alignment horizontal="left" vertical="top" wrapText="1"/>
    </xf>
    <xf numFmtId="0" fontId="4" fillId="24" borderId="14" xfId="0" applyNumberFormat="1" applyFont="1" applyFill="1" applyBorder="1" applyAlignment="1">
      <alignment horizontal="left" vertical="top" wrapText="1"/>
    </xf>
    <xf numFmtId="0" fontId="31" fillId="24" borderId="10" xfId="0" applyFont="1" applyFill="1" applyBorder="1" applyAlignment="1">
      <alignment horizontal="center" vertical="top"/>
    </xf>
    <xf numFmtId="0" fontId="4" fillId="24" borderId="10" xfId="0" applyFont="1" applyFill="1" applyBorder="1" applyAlignment="1">
      <alignment horizontal="center" vertical="top"/>
    </xf>
    <xf numFmtId="0" fontId="4" fillId="24" borderId="10" xfId="0" applyFont="1" applyFill="1" applyBorder="1" applyAlignment="1">
      <alignment horizontal="left" vertical="top" wrapText="1"/>
    </xf>
    <xf numFmtId="0" fontId="4" fillId="24" borderId="14" xfId="0" applyFont="1" applyFill="1" applyBorder="1" applyAlignment="1">
      <alignment horizontal="center" vertical="top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/>
    </xf>
    <xf numFmtId="0" fontId="4" fillId="24" borderId="10" xfId="1" applyFont="1" applyFill="1" applyBorder="1" applyAlignment="1">
      <alignment horizontal="left" vertical="top" wrapText="1"/>
    </xf>
    <xf numFmtId="49" fontId="4" fillId="24" borderId="14" xfId="0" applyNumberFormat="1" applyFont="1" applyFill="1" applyBorder="1" applyAlignment="1">
      <alignment horizontal="left" vertical="top" wrapText="1"/>
    </xf>
    <xf numFmtId="2" fontId="4" fillId="24" borderId="10" xfId="0" applyNumberFormat="1" applyFont="1" applyFill="1" applyBorder="1" applyAlignment="1">
      <alignment horizontal="left" vertical="top" wrapText="1"/>
    </xf>
    <xf numFmtId="2" fontId="4" fillId="24" borderId="14" xfId="0" applyNumberFormat="1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center" vertical="top" wrapText="1"/>
    </xf>
    <xf numFmtId="1" fontId="4" fillId="24" borderId="10" xfId="0" applyNumberFormat="1" applyFont="1" applyFill="1" applyBorder="1" applyAlignment="1">
      <alignment horizontal="center" vertical="top" wrapText="1"/>
    </xf>
    <xf numFmtId="0" fontId="4" fillId="24" borderId="14" xfId="0" applyFont="1" applyFill="1" applyBorder="1" applyAlignment="1">
      <alignment horizontal="center" vertical="top" wrapText="1"/>
    </xf>
    <xf numFmtId="1" fontId="4" fillId="24" borderId="14" xfId="0" applyNumberFormat="1" applyFont="1" applyFill="1" applyBorder="1" applyAlignment="1">
      <alignment horizontal="center" vertical="top" wrapText="1"/>
    </xf>
    <xf numFmtId="4" fontId="4" fillId="24" borderId="10" xfId="1" applyNumberFormat="1" applyFont="1" applyFill="1" applyBorder="1" applyAlignment="1">
      <alignment vertical="top" wrapText="1"/>
    </xf>
    <xf numFmtId="0" fontId="4" fillId="24" borderId="16" xfId="0" applyFont="1" applyFill="1" applyBorder="1" applyAlignment="1">
      <alignment horizontal="center" vertical="top" wrapText="1"/>
    </xf>
    <xf numFmtId="0" fontId="4" fillId="24" borderId="17" xfId="0" applyFont="1" applyFill="1" applyBorder="1" applyAlignment="1">
      <alignment vertical="top" wrapText="1"/>
    </xf>
    <xf numFmtId="164" fontId="4" fillId="24" borderId="16" xfId="0" applyNumberFormat="1" applyFont="1" applyFill="1" applyBorder="1" applyAlignment="1">
      <alignment horizontal="center" vertical="top" wrapText="1"/>
    </xf>
    <xf numFmtId="164" fontId="4" fillId="24" borderId="14" xfId="0" applyNumberFormat="1" applyFont="1" applyFill="1" applyBorder="1" applyAlignment="1">
      <alignment horizontal="center" vertical="top" wrapText="1"/>
    </xf>
    <xf numFmtId="0" fontId="4" fillId="24" borderId="10" xfId="0" applyNumberFormat="1" applyFont="1" applyFill="1" applyBorder="1" applyAlignment="1">
      <alignment vertical="top" wrapText="1"/>
    </xf>
    <xf numFmtId="164" fontId="4" fillId="24" borderId="10" xfId="0" applyNumberFormat="1" applyFont="1" applyFill="1" applyBorder="1" applyAlignment="1">
      <alignment horizontal="center" vertical="top" wrapText="1"/>
    </xf>
    <xf numFmtId="0" fontId="4" fillId="24" borderId="16" xfId="0" applyNumberFormat="1" applyFont="1" applyFill="1" applyBorder="1" applyAlignment="1">
      <alignment vertical="top" wrapText="1"/>
    </xf>
    <xf numFmtId="1" fontId="4" fillId="24" borderId="16" xfId="0" applyNumberFormat="1" applyFont="1" applyFill="1" applyBorder="1" applyAlignment="1">
      <alignment horizontal="center" vertical="top" wrapText="1"/>
    </xf>
    <xf numFmtId="170" fontId="4" fillId="24" borderId="16" xfId="0" applyNumberFormat="1" applyFont="1" applyFill="1" applyBorder="1" applyAlignment="1">
      <alignment horizontal="center" vertical="top" wrapText="1"/>
    </xf>
    <xf numFmtId="1" fontId="4" fillId="24" borderId="15" xfId="0" applyNumberFormat="1" applyFont="1" applyFill="1" applyBorder="1" applyAlignment="1">
      <alignment vertical="top" wrapText="1"/>
    </xf>
    <xf numFmtId="1" fontId="4" fillId="24" borderId="16" xfId="0" applyNumberFormat="1" applyFont="1" applyFill="1" applyBorder="1" applyAlignment="1">
      <alignment vertical="top" wrapText="1"/>
    </xf>
    <xf numFmtId="2" fontId="4" fillId="24" borderId="16" xfId="0" applyNumberFormat="1" applyFont="1" applyFill="1" applyBorder="1" applyAlignment="1">
      <alignment horizontal="center" vertical="top" wrapText="1"/>
    </xf>
    <xf numFmtId="164" fontId="4" fillId="24" borderId="16" xfId="0" applyNumberFormat="1" applyFont="1" applyFill="1" applyBorder="1" applyAlignment="1">
      <alignment vertical="top" wrapText="1"/>
    </xf>
    <xf numFmtId="3" fontId="4" fillId="24" borderId="10" xfId="0" applyNumberFormat="1" applyFont="1" applyFill="1" applyBorder="1" applyAlignment="1">
      <alignment horizontal="center" vertical="top" wrapText="1"/>
    </xf>
    <xf numFmtId="171" fontId="32" fillId="24" borderId="10" xfId="0" applyNumberFormat="1" applyFont="1" applyFill="1" applyBorder="1" applyAlignment="1">
      <alignment horizontal="center" vertical="top" wrapText="1"/>
    </xf>
    <xf numFmtId="171" fontId="24" fillId="24" borderId="10" xfId="0" applyNumberFormat="1" applyFont="1" applyFill="1" applyBorder="1" applyAlignment="1">
      <alignment horizontal="center" vertical="top" wrapText="1"/>
    </xf>
    <xf numFmtId="171" fontId="24" fillId="24" borderId="10" xfId="1" applyNumberFormat="1" applyFont="1" applyFill="1" applyBorder="1" applyAlignment="1">
      <alignment horizontal="center" vertical="top" wrapText="1"/>
    </xf>
    <xf numFmtId="171" fontId="32" fillId="24" borderId="10" xfId="1" applyNumberFormat="1" applyFont="1" applyFill="1" applyBorder="1" applyAlignment="1">
      <alignment horizontal="center" vertical="top" wrapText="1"/>
    </xf>
    <xf numFmtId="171" fontId="32" fillId="24" borderId="10" xfId="0" applyNumberFormat="1" applyFont="1" applyFill="1" applyBorder="1" applyAlignment="1">
      <alignment horizontal="center" vertical="top"/>
    </xf>
    <xf numFmtId="171" fontId="24" fillId="24" borderId="14" xfId="1" applyNumberFormat="1" applyFont="1" applyFill="1" applyBorder="1" applyAlignment="1">
      <alignment horizontal="center" vertical="top" wrapText="1"/>
    </xf>
    <xf numFmtId="171" fontId="24" fillId="24" borderId="16" xfId="1" applyNumberFormat="1" applyFont="1" applyFill="1" applyBorder="1" applyAlignment="1">
      <alignment horizontal="center" vertical="top" wrapText="1"/>
    </xf>
    <xf numFmtId="171" fontId="24" fillId="24" borderId="10" xfId="102" applyNumberFormat="1" applyFont="1" applyFill="1" applyBorder="1" applyAlignment="1">
      <alignment horizontal="center" vertical="top" wrapText="1"/>
    </xf>
    <xf numFmtId="171" fontId="24" fillId="24" borderId="10" xfId="101" applyNumberFormat="1" applyFont="1" applyFill="1" applyBorder="1" applyAlignment="1">
      <alignment horizontal="center" vertical="top" wrapText="1"/>
    </xf>
    <xf numFmtId="171" fontId="24" fillId="24" borderId="16" xfId="0" applyNumberFormat="1" applyFont="1" applyFill="1" applyBorder="1" applyAlignment="1">
      <alignment horizontal="center" vertical="top" wrapText="1"/>
    </xf>
    <xf numFmtId="171" fontId="24" fillId="24" borderId="14" xfId="0" applyNumberFormat="1" applyFont="1" applyFill="1" applyBorder="1" applyAlignment="1">
      <alignment horizontal="center" vertical="top" wrapText="1"/>
    </xf>
    <xf numFmtId="171" fontId="24" fillId="24" borderId="16" xfId="0" applyNumberFormat="1" applyFont="1" applyFill="1" applyBorder="1" applyAlignment="1">
      <alignment vertical="top" wrapText="1"/>
    </xf>
    <xf numFmtId="171" fontId="24" fillId="24" borderId="16" xfId="1" applyNumberFormat="1" applyFont="1" applyFill="1" applyBorder="1" applyAlignment="1">
      <alignment vertical="top" wrapText="1"/>
    </xf>
    <xf numFmtId="171" fontId="24" fillId="24" borderId="15" xfId="0" applyNumberFormat="1" applyFont="1" applyFill="1" applyBorder="1" applyAlignment="1">
      <alignment horizontal="center" vertical="top" wrapText="1"/>
    </xf>
    <xf numFmtId="171" fontId="24" fillId="24" borderId="15" xfId="0" applyNumberFormat="1" applyFont="1" applyFill="1" applyBorder="1" applyAlignment="1">
      <alignment vertical="top" wrapText="1"/>
    </xf>
    <xf numFmtId="171" fontId="24" fillId="24" borderId="15" xfId="1" applyNumberFormat="1" applyFont="1" applyFill="1" applyBorder="1" applyAlignment="1">
      <alignment vertical="top" wrapText="1"/>
    </xf>
    <xf numFmtId="171" fontId="4" fillId="24" borderId="15" xfId="0" applyNumberFormat="1" applyFont="1" applyFill="1" applyBorder="1" applyAlignment="1">
      <alignment vertical="top" wrapText="1"/>
    </xf>
    <xf numFmtId="171" fontId="4" fillId="24" borderId="16" xfId="0" applyNumberFormat="1" applyFont="1" applyFill="1" applyBorder="1" applyAlignment="1">
      <alignment vertical="top" wrapText="1"/>
    </xf>
    <xf numFmtId="171" fontId="36" fillId="24" borderId="10" xfId="0" applyNumberFormat="1" applyFont="1" applyFill="1" applyBorder="1" applyAlignment="1">
      <alignment horizontal="center" vertical="top"/>
    </xf>
    <xf numFmtId="2" fontId="4" fillId="24" borderId="14" xfId="0" applyNumberFormat="1" applyFont="1" applyFill="1" applyBorder="1" applyAlignment="1">
      <alignment horizontal="left" vertical="top" wrapText="1"/>
    </xf>
    <xf numFmtId="2" fontId="4" fillId="24" borderId="15" xfId="0" applyNumberFormat="1" applyFont="1" applyFill="1" applyBorder="1" applyAlignment="1">
      <alignment horizontal="left" vertical="top" wrapText="1"/>
    </xf>
    <xf numFmtId="2" fontId="4" fillId="24" borderId="16" xfId="0" applyNumberFormat="1" applyFont="1" applyFill="1" applyBorder="1" applyAlignment="1">
      <alignment horizontal="left" vertical="top" wrapText="1"/>
    </xf>
    <xf numFmtId="171" fontId="24" fillId="24" borderId="14" xfId="0" applyNumberFormat="1" applyFont="1" applyFill="1" applyBorder="1" applyAlignment="1">
      <alignment horizontal="center" vertical="top" wrapText="1"/>
    </xf>
    <xf numFmtId="171" fontId="24" fillId="24" borderId="15" xfId="0" applyNumberFormat="1" applyFont="1" applyFill="1" applyBorder="1" applyAlignment="1">
      <alignment horizontal="center" vertical="top" wrapText="1"/>
    </xf>
    <xf numFmtId="171" fontId="24" fillId="24" borderId="16" xfId="0" applyNumberFormat="1" applyFont="1" applyFill="1" applyBorder="1" applyAlignment="1">
      <alignment horizontal="center" vertical="top" wrapText="1"/>
    </xf>
    <xf numFmtId="171" fontId="24" fillId="24" borderId="14" xfId="1" applyNumberFormat="1" applyFont="1" applyFill="1" applyBorder="1" applyAlignment="1">
      <alignment horizontal="center" vertical="top" wrapText="1"/>
    </xf>
    <xf numFmtId="171" fontId="24" fillId="24" borderId="15" xfId="1" applyNumberFormat="1" applyFont="1" applyFill="1" applyBorder="1" applyAlignment="1">
      <alignment horizontal="center" vertical="top" wrapText="1"/>
    </xf>
    <xf numFmtId="171" fontId="24" fillId="24" borderId="16" xfId="1" applyNumberFormat="1" applyFont="1" applyFill="1" applyBorder="1" applyAlignment="1">
      <alignment horizontal="center" vertical="top" wrapText="1"/>
    </xf>
    <xf numFmtId="167" fontId="24" fillId="24" borderId="14" xfId="1" applyNumberFormat="1" applyFont="1" applyFill="1" applyBorder="1" applyAlignment="1">
      <alignment horizontal="center" vertical="top" wrapText="1"/>
    </xf>
    <xf numFmtId="167" fontId="24" fillId="24" borderId="15" xfId="1" applyNumberFormat="1" applyFont="1" applyFill="1" applyBorder="1" applyAlignment="1">
      <alignment horizontal="center" vertical="top" wrapText="1"/>
    </xf>
    <xf numFmtId="167" fontId="24" fillId="24" borderId="16" xfId="1" applyNumberFormat="1" applyFont="1" applyFill="1" applyBorder="1" applyAlignment="1">
      <alignment horizontal="center" vertical="top" wrapText="1"/>
    </xf>
    <xf numFmtId="164" fontId="4" fillId="24" borderId="14" xfId="0" applyNumberFormat="1" applyFont="1" applyFill="1" applyBorder="1" applyAlignment="1">
      <alignment horizontal="center" vertical="top" wrapText="1"/>
    </xf>
    <xf numFmtId="164" fontId="4" fillId="24" borderId="16" xfId="0" applyNumberFormat="1" applyFont="1" applyFill="1" applyBorder="1" applyAlignment="1">
      <alignment horizontal="center" vertical="top" wrapText="1"/>
    </xf>
    <xf numFmtId="167" fontId="24" fillId="24" borderId="14" xfId="0" applyNumberFormat="1" applyFont="1" applyFill="1" applyBorder="1" applyAlignment="1">
      <alignment horizontal="center" vertical="top"/>
    </xf>
    <xf numFmtId="167" fontId="24" fillId="24" borderId="15" xfId="0" applyNumberFormat="1" applyFont="1" applyFill="1" applyBorder="1" applyAlignment="1">
      <alignment horizontal="center" vertical="top"/>
    </xf>
    <xf numFmtId="167" fontId="24" fillId="24" borderId="16" xfId="0" applyNumberFormat="1" applyFont="1" applyFill="1" applyBorder="1" applyAlignment="1">
      <alignment horizontal="center" vertical="top"/>
    </xf>
    <xf numFmtId="0" fontId="4" fillId="24" borderId="14" xfId="0" applyFont="1" applyFill="1" applyBorder="1" applyAlignment="1">
      <alignment horizontal="center" vertical="top" wrapText="1"/>
    </xf>
    <xf numFmtId="0" fontId="4" fillId="24" borderId="15" xfId="0" applyFont="1" applyFill="1" applyBorder="1" applyAlignment="1">
      <alignment horizontal="center" vertical="top" wrapText="1"/>
    </xf>
    <xf numFmtId="0" fontId="4" fillId="24" borderId="16" xfId="0" applyFont="1" applyFill="1" applyBorder="1" applyAlignment="1">
      <alignment horizontal="center" vertical="top" wrapText="1"/>
    </xf>
    <xf numFmtId="2" fontId="4" fillId="24" borderId="14" xfId="0" applyNumberFormat="1" applyFont="1" applyFill="1" applyBorder="1" applyAlignment="1">
      <alignment horizontal="center" vertical="top" wrapText="1"/>
    </xf>
    <xf numFmtId="2" fontId="4" fillId="24" borderId="16" xfId="0" applyNumberFormat="1" applyFont="1" applyFill="1" applyBorder="1" applyAlignment="1">
      <alignment horizontal="center" vertical="top" wrapText="1"/>
    </xf>
    <xf numFmtId="167" fontId="4" fillId="24" borderId="14" xfId="0" applyNumberFormat="1" applyFont="1" applyFill="1" applyBorder="1" applyAlignment="1">
      <alignment horizontal="center" vertical="top" wrapText="1"/>
    </xf>
    <xf numFmtId="167" fontId="4" fillId="24" borderId="15" xfId="0" applyNumberFormat="1" applyFont="1" applyFill="1" applyBorder="1" applyAlignment="1">
      <alignment horizontal="center" vertical="top" wrapText="1"/>
    </xf>
    <xf numFmtId="167" fontId="4" fillId="24" borderId="16" xfId="0" applyNumberFormat="1" applyFont="1" applyFill="1" applyBorder="1" applyAlignment="1">
      <alignment horizontal="center" vertical="top" wrapText="1"/>
    </xf>
    <xf numFmtId="0" fontId="4" fillId="24" borderId="15" xfId="0" applyFont="1" applyFill="1" applyBorder="1" applyAlignment="1">
      <alignment horizontal="center" vertical="top"/>
    </xf>
    <xf numFmtId="0" fontId="4" fillId="24" borderId="16" xfId="0" applyFont="1" applyFill="1" applyBorder="1" applyAlignment="1">
      <alignment horizontal="center" vertical="top"/>
    </xf>
    <xf numFmtId="0" fontId="4" fillId="24" borderId="14" xfId="1" applyFont="1" applyFill="1" applyBorder="1" applyAlignment="1">
      <alignment horizontal="left" vertical="top" wrapText="1"/>
    </xf>
    <xf numFmtId="0" fontId="4" fillId="24" borderId="16" xfId="1" applyFont="1" applyFill="1" applyBorder="1" applyAlignment="1">
      <alignment horizontal="left" vertical="top" wrapText="1"/>
    </xf>
    <xf numFmtId="0" fontId="4" fillId="24" borderId="10" xfId="0" applyNumberFormat="1" applyFont="1" applyFill="1" applyBorder="1" applyAlignment="1">
      <alignment horizontal="center" vertical="top"/>
    </xf>
    <xf numFmtId="0" fontId="4" fillId="24" borderId="14" xfId="0" applyFont="1" applyFill="1" applyBorder="1" applyAlignment="1">
      <alignment horizontal="left" vertical="top" wrapText="1"/>
    </xf>
    <xf numFmtId="0" fontId="4" fillId="24" borderId="15" xfId="0" applyFont="1" applyFill="1" applyBorder="1" applyAlignment="1">
      <alignment horizontal="left" vertical="top" wrapText="1"/>
    </xf>
    <xf numFmtId="0" fontId="35" fillId="24" borderId="10" xfId="0" applyFont="1" applyFill="1" applyBorder="1" applyAlignment="1">
      <alignment horizontal="center" vertical="top"/>
    </xf>
    <xf numFmtId="0" fontId="31" fillId="24" borderId="10" xfId="0" applyFont="1" applyFill="1" applyBorder="1" applyAlignment="1">
      <alignment horizontal="left" vertical="top" wrapText="1"/>
    </xf>
    <xf numFmtId="0" fontId="4" fillId="24" borderId="16" xfId="0" applyFont="1" applyFill="1" applyBorder="1" applyAlignment="1">
      <alignment horizontal="left" vertical="top" wrapText="1"/>
    </xf>
    <xf numFmtId="0" fontId="31" fillId="24" borderId="14" xfId="0" applyFont="1" applyFill="1" applyBorder="1" applyAlignment="1">
      <alignment horizontal="left" vertical="top" wrapText="1"/>
    </xf>
    <xf numFmtId="0" fontId="31" fillId="24" borderId="15" xfId="0" applyFont="1" applyFill="1" applyBorder="1" applyAlignment="1">
      <alignment horizontal="left" vertical="top" wrapText="1"/>
    </xf>
    <xf numFmtId="0" fontId="31" fillId="24" borderId="16" xfId="0" applyFont="1" applyFill="1" applyBorder="1" applyAlignment="1">
      <alignment horizontal="left" vertical="top" wrapText="1"/>
    </xf>
    <xf numFmtId="0" fontId="4" fillId="24" borderId="10" xfId="1" applyFont="1" applyFill="1" applyBorder="1" applyAlignment="1">
      <alignment horizontal="left" vertical="top" wrapText="1"/>
    </xf>
    <xf numFmtId="0" fontId="31" fillId="24" borderId="10" xfId="0" applyFont="1" applyFill="1" applyBorder="1" applyAlignment="1">
      <alignment horizontal="center" vertical="top"/>
    </xf>
    <xf numFmtId="0" fontId="4" fillId="24" borderId="10" xfId="0" applyFont="1" applyFill="1" applyBorder="1" applyAlignment="1">
      <alignment horizontal="center" vertical="top"/>
    </xf>
    <xf numFmtId="0" fontId="4" fillId="24" borderId="10" xfId="0" applyFont="1" applyFill="1" applyBorder="1" applyAlignment="1">
      <alignment horizontal="left" vertical="top" wrapText="1"/>
    </xf>
    <xf numFmtId="0" fontId="4" fillId="24" borderId="14" xfId="0" applyFont="1" applyFill="1" applyBorder="1" applyAlignment="1">
      <alignment horizontal="center" vertical="top"/>
    </xf>
    <xf numFmtId="167" fontId="24" fillId="24" borderId="14" xfId="0" applyNumberFormat="1" applyFont="1" applyFill="1" applyBorder="1" applyAlignment="1">
      <alignment horizontal="center" vertical="top" wrapText="1"/>
    </xf>
    <xf numFmtId="167" fontId="24" fillId="24" borderId="15" xfId="0" applyNumberFormat="1" applyFont="1" applyFill="1" applyBorder="1" applyAlignment="1">
      <alignment horizontal="center" vertical="top" wrapText="1"/>
    </xf>
    <xf numFmtId="167" fontId="24" fillId="24" borderId="16" xfId="0" applyNumberFormat="1" applyFont="1" applyFill="1" applyBorder="1" applyAlignment="1">
      <alignment horizontal="center" vertical="top" wrapText="1"/>
    </xf>
    <xf numFmtId="0" fontId="22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4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top" wrapText="1"/>
    </xf>
    <xf numFmtId="2" fontId="4" fillId="24" borderId="14" xfId="1" applyNumberFormat="1" applyFont="1" applyFill="1" applyBorder="1" applyAlignment="1">
      <alignment horizontal="left" vertical="top" wrapText="1"/>
    </xf>
    <xf numFmtId="2" fontId="4" fillId="24" borderId="16" xfId="1" applyNumberFormat="1" applyFont="1" applyFill="1" applyBorder="1" applyAlignment="1">
      <alignment horizontal="left" vertical="top" wrapText="1"/>
    </xf>
    <xf numFmtId="169" fontId="4" fillId="24" borderId="14" xfId="0" applyNumberFormat="1" applyFont="1" applyFill="1" applyBorder="1" applyAlignment="1">
      <alignment horizontal="left" vertical="top" wrapText="1"/>
    </xf>
    <xf numFmtId="169" fontId="4" fillId="24" borderId="16" xfId="0" applyNumberFormat="1" applyFont="1" applyFill="1" applyBorder="1" applyAlignment="1">
      <alignment horizontal="left" vertical="top" wrapText="1"/>
    </xf>
    <xf numFmtId="1" fontId="4" fillId="24" borderId="10" xfId="0" applyNumberFormat="1" applyFont="1" applyFill="1" applyBorder="1" applyAlignment="1">
      <alignment horizontal="center" vertical="top" wrapText="1"/>
    </xf>
    <xf numFmtId="1" fontId="4" fillId="24" borderId="14" xfId="0" applyNumberFormat="1" applyFont="1" applyFill="1" applyBorder="1" applyAlignment="1">
      <alignment horizontal="center" vertical="top" wrapText="1"/>
    </xf>
    <xf numFmtId="1" fontId="4" fillId="24" borderId="15" xfId="0" applyNumberFormat="1" applyFont="1" applyFill="1" applyBorder="1" applyAlignment="1">
      <alignment horizontal="center" vertical="top" wrapText="1"/>
    </xf>
    <xf numFmtId="1" fontId="4" fillId="24" borderId="16" xfId="0" applyNumberFormat="1" applyFont="1" applyFill="1" applyBorder="1" applyAlignment="1">
      <alignment horizontal="center" vertical="top" wrapText="1"/>
    </xf>
    <xf numFmtId="0" fontId="4" fillId="24" borderId="11" xfId="0" applyFont="1" applyFill="1" applyBorder="1" applyAlignment="1">
      <alignment horizontal="left" vertical="center" wrapText="1"/>
    </xf>
    <xf numFmtId="0" fontId="4" fillId="24" borderId="12" xfId="0" applyFont="1" applyFill="1" applyBorder="1" applyAlignment="1">
      <alignment horizontal="left" vertical="center" wrapText="1"/>
    </xf>
    <xf numFmtId="0" fontId="4" fillId="24" borderId="13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/>
    </xf>
    <xf numFmtId="167" fontId="4" fillId="24" borderId="10" xfId="0" applyNumberFormat="1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4" fontId="0" fillId="24" borderId="10" xfId="0" applyNumberFormat="1" applyFont="1" applyFill="1" applyBorder="1"/>
    <xf numFmtId="0" fontId="4" fillId="24" borderId="0" xfId="0" applyFont="1" applyFill="1" applyBorder="1" applyAlignment="1">
      <alignment horizontal="left" vertical="top"/>
    </xf>
    <xf numFmtId="0" fontId="24" fillId="24" borderId="0" xfId="0" applyFont="1" applyFill="1" applyBorder="1" applyAlignment="1">
      <alignment horizontal="left" vertical="top" wrapText="1"/>
    </xf>
    <xf numFmtId="0" fontId="35" fillId="24" borderId="14" xfId="0" applyFont="1" applyFill="1" applyBorder="1" applyAlignment="1">
      <alignment horizontal="center" vertical="top"/>
    </xf>
    <xf numFmtId="0" fontId="35" fillId="24" borderId="15" xfId="0" applyFont="1" applyFill="1" applyBorder="1" applyAlignment="1">
      <alignment horizontal="center" vertical="top"/>
    </xf>
    <xf numFmtId="0" fontId="35" fillId="24" borderId="16" xfId="0" applyFont="1" applyFill="1" applyBorder="1" applyAlignment="1">
      <alignment horizontal="center" vertical="top"/>
    </xf>
    <xf numFmtId="0" fontId="4" fillId="24" borderId="14" xfId="0" applyNumberFormat="1" applyFont="1" applyFill="1" applyBorder="1" applyAlignment="1">
      <alignment horizontal="left" vertical="top" wrapText="1"/>
    </xf>
    <xf numFmtId="0" fontId="4" fillId="24" borderId="15" xfId="0" applyNumberFormat="1" applyFont="1" applyFill="1" applyBorder="1" applyAlignment="1">
      <alignment horizontal="left" vertical="top" wrapText="1"/>
    </xf>
    <xf numFmtId="0" fontId="4" fillId="24" borderId="16" xfId="0" applyNumberFormat="1" applyFont="1" applyFill="1" applyBorder="1" applyAlignment="1">
      <alignment horizontal="left" vertical="top" wrapText="1"/>
    </xf>
    <xf numFmtId="0" fontId="4" fillId="24" borderId="0" xfId="0" applyFont="1" applyFill="1" applyBorder="1" applyAlignment="1">
      <alignment horizontal="left" vertical="top" wrapText="1"/>
    </xf>
    <xf numFmtId="49" fontId="4" fillId="24" borderId="14" xfId="0" applyNumberFormat="1" applyFont="1" applyFill="1" applyBorder="1" applyAlignment="1">
      <alignment horizontal="center" vertical="top" wrapText="1"/>
    </xf>
    <xf numFmtId="49" fontId="4" fillId="24" borderId="16" xfId="0" applyNumberFormat="1" applyFont="1" applyFill="1" applyBorder="1" applyAlignment="1">
      <alignment horizontal="center" vertical="top" wrapText="1"/>
    </xf>
    <xf numFmtId="0" fontId="4" fillId="24" borderId="15" xfId="1" applyFont="1" applyFill="1" applyBorder="1" applyAlignment="1">
      <alignment horizontal="left" vertical="top" wrapText="1"/>
    </xf>
    <xf numFmtId="4" fontId="4" fillId="24" borderId="14" xfId="1" applyNumberFormat="1" applyFont="1" applyFill="1" applyBorder="1" applyAlignment="1">
      <alignment horizontal="left" vertical="top" wrapText="1"/>
    </xf>
    <xf numFmtId="4" fontId="4" fillId="24" borderId="15" xfId="1" applyNumberFormat="1" applyFont="1" applyFill="1" applyBorder="1" applyAlignment="1">
      <alignment horizontal="left" vertical="top" wrapText="1"/>
    </xf>
    <xf numFmtId="4" fontId="4" fillId="24" borderId="16" xfId="1" applyNumberFormat="1" applyFont="1" applyFill="1" applyBorder="1" applyAlignment="1">
      <alignment horizontal="left" vertical="top" wrapText="1"/>
    </xf>
    <xf numFmtId="49" fontId="4" fillId="24" borderId="14" xfId="0" applyNumberFormat="1" applyFont="1" applyFill="1" applyBorder="1" applyAlignment="1">
      <alignment horizontal="left" vertical="top" wrapText="1"/>
    </xf>
    <xf numFmtId="49" fontId="4" fillId="24" borderId="16" xfId="0" applyNumberFormat="1" applyFont="1" applyFill="1" applyBorder="1" applyAlignment="1">
      <alignment horizontal="left" vertical="top" wrapText="1"/>
    </xf>
  </cellXfs>
  <cellStyles count="103">
    <cellStyle name=" 1" xfId="1"/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— акцент1" xfId="8" builtinId="30" customBuiltin="1"/>
    <cellStyle name="20% — акцент2" xfId="9" builtinId="34" customBuiltin="1"/>
    <cellStyle name="20% — акцент3" xfId="10" builtinId="38" customBuiltin="1"/>
    <cellStyle name="20% — акцент4" xfId="11" builtinId="42" customBuiltin="1"/>
    <cellStyle name="20% — акцент5" xfId="12" builtinId="46" customBuiltin="1"/>
    <cellStyle name="20% — акцент6" xfId="13" builtinId="50" customBuiltin="1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40% — акцент1" xfId="20" builtinId="31" customBuiltin="1"/>
    <cellStyle name="40% — акцент2" xfId="21" builtinId="35" customBuiltin="1"/>
    <cellStyle name="40% — акцент3" xfId="22" builtinId="39" customBuiltin="1"/>
    <cellStyle name="40% — акцент4" xfId="23" builtinId="43" customBuiltin="1"/>
    <cellStyle name="40% — акцент5" xfId="24" builtinId="47" customBuiltin="1"/>
    <cellStyle name="40% — акцент6" xfId="25" builtinId="51" customBuiltin="1"/>
    <cellStyle name="60% - Accent1" xfId="26"/>
    <cellStyle name="60% - Accent2" xfId="27"/>
    <cellStyle name="60% - Accent3" xfId="28"/>
    <cellStyle name="60% - Accent4" xfId="29"/>
    <cellStyle name="60% - Accent5" xfId="30"/>
    <cellStyle name="60% - Accent6" xfId="31"/>
    <cellStyle name="60% — акцент1" xfId="32" builtinId="32" customBuiltin="1"/>
    <cellStyle name="60% — акцент2" xfId="33" builtinId="36" customBuiltin="1"/>
    <cellStyle name="60% — акцент3" xfId="34" builtinId="40" customBuiltin="1"/>
    <cellStyle name="60% — акцент4" xfId="35" builtinId="44" customBuiltin="1"/>
    <cellStyle name="60% — акцент5" xfId="36" builtinId="48" customBuiltin="1"/>
    <cellStyle name="60% — акцент6" xfId="37" builtinId="52" customBuiltin="1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  <cellStyle name="Акцент1" xfId="62" builtinId="29" customBuiltin="1"/>
    <cellStyle name="Акцент2" xfId="63" builtinId="33" customBuiltin="1"/>
    <cellStyle name="Акцент3" xfId="64" builtinId="37" customBuiltin="1"/>
    <cellStyle name="Акцент4" xfId="65" builtinId="41" customBuiltin="1"/>
    <cellStyle name="Акцент5" xfId="66" builtinId="45" customBuiltin="1"/>
    <cellStyle name="Акцент6" xfId="67" builtinId="49" customBuiltin="1"/>
    <cellStyle name="Ввод " xfId="68" builtinId="20" customBuiltin="1"/>
    <cellStyle name="Вывод" xfId="69" builtinId="21" customBuiltin="1"/>
    <cellStyle name="Вычисление" xfId="70" builtinId="22" customBuiltin="1"/>
    <cellStyle name="Заголовок 1" xfId="71" builtinId="16" customBuiltin="1"/>
    <cellStyle name="Заголовок 2" xfId="72" builtinId="17" customBuiltin="1"/>
    <cellStyle name="Заголовок 3" xfId="73" builtinId="18" customBuiltin="1"/>
    <cellStyle name="Заголовок 4" xfId="74" builtinId="19" customBuiltin="1"/>
    <cellStyle name="Итог" xfId="75" builtinId="25" customBuiltin="1"/>
    <cellStyle name="Контрольная ячейка" xfId="76" builtinId="23" customBuiltin="1"/>
    <cellStyle name="Название" xfId="77" builtinId="15" customBuiltin="1"/>
    <cellStyle name="Нейтральный" xfId="78" builtinId="28" customBuiltin="1"/>
    <cellStyle name="Обычный" xfId="0" builtinId="0"/>
    <cellStyle name="Обычный 11" xfId="99"/>
    <cellStyle name="Обычный 2" xfId="79"/>
    <cellStyle name="Обычный 20" xfId="97"/>
    <cellStyle name="Обычный 22" xfId="100"/>
    <cellStyle name="Обычный 3" xfId="80"/>
    <cellStyle name="Обычный 3 2" xfId="98"/>
    <cellStyle name="Обычный 4" xfId="81"/>
    <cellStyle name="Обычный 4 3" xfId="82"/>
    <cellStyle name="Обычный 4 3 2" xfId="95"/>
    <cellStyle name="Обычный 5" xfId="83"/>
    <cellStyle name="Обычный 6" xfId="84"/>
    <cellStyle name="Обычный 7" xfId="94"/>
    <cellStyle name="Обычный_Лист1" xfId="101"/>
    <cellStyle name="Плохой" xfId="85" builtinId="27" customBuiltin="1"/>
    <cellStyle name="Пояснение" xfId="86" builtinId="53" customBuiltin="1"/>
    <cellStyle name="Примечание" xfId="87" builtinId="10" customBuiltin="1"/>
    <cellStyle name="Процентный 2" xfId="96"/>
    <cellStyle name="Связанная ячейка" xfId="88" builtinId="24" customBuiltin="1"/>
    <cellStyle name="Стиль 1" xfId="89"/>
    <cellStyle name="Текст предупреждения" xfId="90" builtinId="11" customBuiltin="1"/>
    <cellStyle name="Тысячи [0]_sl100" xfId="91"/>
    <cellStyle name="Тысячи_sl100" xfId="92"/>
    <cellStyle name="Финансовый" xfId="102" builtinId="3"/>
    <cellStyle name="Хороший" xfId="93" builtinId="26" customBuiltin="1"/>
  </cellStyles>
  <dxfs count="0"/>
  <tableStyles count="0" defaultTableStyle="TableStyleMedium9" defaultPivotStyle="PivotStyleLight16"/>
  <colors>
    <mruColors>
      <color rgb="FFFFFFCC"/>
      <color rgb="FFCCFFCC"/>
      <color rgb="FFFFFF99"/>
      <color rgb="FFCCFFFF"/>
      <color rgb="FF99FFCC"/>
      <color rgb="FFCD333E"/>
      <color rgb="FFFEE9D8"/>
      <color rgb="FF99FF33"/>
      <color rgb="FFCCFF66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1"/>
  <sheetViews>
    <sheetView tabSelected="1" view="pageBreakPreview" topLeftCell="A107" zoomScale="80" zoomScaleNormal="100" zoomScaleSheetLayoutView="80" workbookViewId="0">
      <selection activeCell="B113" sqref="B113"/>
    </sheetView>
  </sheetViews>
  <sheetFormatPr defaultRowHeight="15" x14ac:dyDescent="0.2"/>
  <cols>
    <col min="1" max="1" width="5.5703125" style="7" customWidth="1"/>
    <col min="2" max="2" width="49.85546875" style="4" customWidth="1"/>
    <col min="3" max="3" width="19" style="4" customWidth="1"/>
    <col min="4" max="5" width="21.7109375" style="6" customWidth="1"/>
    <col min="6" max="6" width="21.85546875" style="6" customWidth="1"/>
    <col min="7" max="7" width="7.7109375" style="13" customWidth="1"/>
    <col min="8" max="8" width="30.5703125" style="4" customWidth="1"/>
    <col min="9" max="9" width="10" style="4" customWidth="1"/>
    <col min="10" max="10" width="9.7109375" style="4" customWidth="1"/>
    <col min="11" max="12" width="9.5703125" style="4" customWidth="1"/>
    <col min="13" max="13" width="7.85546875" style="7" customWidth="1"/>
    <col min="14" max="14" width="9.85546875" style="4" customWidth="1"/>
    <col min="15" max="15" width="17.5703125" style="15" hidden="1" customWidth="1"/>
    <col min="16" max="16" width="22.28515625" style="16" hidden="1" customWidth="1"/>
    <col min="17" max="17" width="10.7109375" style="16" hidden="1" customWidth="1"/>
    <col min="18" max="18" width="18.85546875" style="16" hidden="1" customWidth="1"/>
    <col min="19" max="19" width="0" style="16" hidden="1" customWidth="1"/>
    <col min="20" max="20" width="0" style="4" hidden="1" customWidth="1"/>
    <col min="21" max="16384" width="9.140625" style="4"/>
  </cols>
  <sheetData>
    <row r="1" spans="1:22" ht="15.75" x14ac:dyDescent="0.25">
      <c r="N1" s="5" t="s">
        <v>31</v>
      </c>
    </row>
    <row r="2" spans="1:22" ht="15.75" x14ac:dyDescent="0.25">
      <c r="N2" s="5" t="s">
        <v>32</v>
      </c>
    </row>
    <row r="3" spans="1:22" ht="15.75" x14ac:dyDescent="0.25">
      <c r="N3" s="5" t="s">
        <v>33</v>
      </c>
    </row>
    <row r="4" spans="1:22" ht="32.25" customHeight="1" x14ac:dyDescent="0.2">
      <c r="B4" s="197" t="s">
        <v>8</v>
      </c>
      <c r="C4" s="198"/>
      <c r="D4" s="198"/>
      <c r="E4" s="199"/>
      <c r="F4" s="203" t="s">
        <v>108</v>
      </c>
      <c r="G4" s="204"/>
      <c r="H4" s="204"/>
      <c r="I4" s="204"/>
      <c r="J4" s="204"/>
      <c r="K4" s="204"/>
      <c r="L4" s="204"/>
      <c r="M4" s="204"/>
      <c r="N4" s="205"/>
    </row>
    <row r="5" spans="1:22" ht="15.75" x14ac:dyDescent="0.2">
      <c r="B5" s="200" t="s">
        <v>6</v>
      </c>
      <c r="C5" s="200"/>
      <c r="D5" s="200"/>
      <c r="E5" s="200"/>
      <c r="F5" s="203" t="s">
        <v>7</v>
      </c>
      <c r="G5" s="204"/>
      <c r="H5" s="204"/>
      <c r="I5" s="204"/>
      <c r="J5" s="204"/>
      <c r="K5" s="204"/>
      <c r="L5" s="204"/>
      <c r="M5" s="204"/>
      <c r="N5" s="205"/>
    </row>
    <row r="6" spans="1:22" ht="48" customHeight="1" x14ac:dyDescent="0.2">
      <c r="B6" s="200" t="s">
        <v>9</v>
      </c>
      <c r="C6" s="200"/>
      <c r="D6" s="200"/>
      <c r="E6" s="200"/>
      <c r="F6" s="203" t="s">
        <v>192</v>
      </c>
      <c r="G6" s="204"/>
      <c r="H6" s="204"/>
      <c r="I6" s="204"/>
      <c r="J6" s="204"/>
      <c r="K6" s="204"/>
      <c r="L6" s="204"/>
      <c r="M6" s="204"/>
      <c r="N6" s="205"/>
    </row>
    <row r="7" spans="1:22" ht="31.5" customHeight="1" x14ac:dyDescent="0.2">
      <c r="B7" s="200" t="s">
        <v>0</v>
      </c>
      <c r="C7" s="200"/>
      <c r="D7" s="200"/>
      <c r="E7" s="200"/>
      <c r="F7" s="203" t="s">
        <v>193</v>
      </c>
      <c r="G7" s="204"/>
      <c r="H7" s="204"/>
      <c r="I7" s="204"/>
      <c r="J7" s="204"/>
      <c r="K7" s="204"/>
      <c r="L7" s="204"/>
      <c r="M7" s="204"/>
      <c r="N7" s="205"/>
    </row>
    <row r="8" spans="1:22" ht="20.25" customHeight="1" x14ac:dyDescent="0.3">
      <c r="A8" s="2"/>
      <c r="B8" s="1"/>
      <c r="D8" s="69" t="s">
        <v>225</v>
      </c>
      <c r="E8" s="51"/>
      <c r="F8" s="51"/>
      <c r="G8" s="52"/>
      <c r="H8" s="53"/>
      <c r="I8" s="53"/>
      <c r="J8" s="1"/>
      <c r="K8" s="1"/>
      <c r="L8" s="1"/>
      <c r="M8" s="2"/>
      <c r="N8" s="1"/>
    </row>
    <row r="9" spans="1:22" s="1" customFormat="1" ht="15.75" customHeight="1" x14ac:dyDescent="0.25">
      <c r="A9" s="185" t="s">
        <v>4</v>
      </c>
      <c r="B9" s="186" t="s">
        <v>154</v>
      </c>
      <c r="C9" s="186" t="s">
        <v>227</v>
      </c>
      <c r="D9" s="187" t="s">
        <v>228</v>
      </c>
      <c r="E9" s="187" t="s">
        <v>71</v>
      </c>
      <c r="F9" s="187" t="s">
        <v>34</v>
      </c>
      <c r="G9" s="202" t="s">
        <v>35</v>
      </c>
      <c r="H9" s="186" t="s">
        <v>5</v>
      </c>
      <c r="I9" s="201" t="s">
        <v>1</v>
      </c>
      <c r="J9" s="201"/>
      <c r="K9" s="201"/>
      <c r="L9" s="201"/>
      <c r="M9" s="201"/>
      <c r="N9" s="201"/>
      <c r="O9" s="17"/>
      <c r="P9" s="18"/>
      <c r="Q9" s="18"/>
      <c r="R9" s="18"/>
      <c r="S9" s="18"/>
    </row>
    <row r="10" spans="1:22" s="1" customFormat="1" ht="15.75" customHeight="1" x14ac:dyDescent="0.2">
      <c r="A10" s="185"/>
      <c r="B10" s="186"/>
      <c r="C10" s="186"/>
      <c r="D10" s="187"/>
      <c r="E10" s="187"/>
      <c r="F10" s="206"/>
      <c r="G10" s="202"/>
      <c r="H10" s="186"/>
      <c r="I10" s="186" t="s">
        <v>36</v>
      </c>
      <c r="J10" s="186"/>
      <c r="K10" s="186" t="s">
        <v>37</v>
      </c>
      <c r="L10" s="186"/>
      <c r="M10" s="186" t="s">
        <v>41</v>
      </c>
      <c r="N10" s="186" t="s">
        <v>40</v>
      </c>
      <c r="O10" s="17"/>
      <c r="P10" s="18"/>
      <c r="Q10" s="18"/>
      <c r="R10" s="18"/>
      <c r="S10" s="18"/>
    </row>
    <row r="11" spans="1:22" s="1" customFormat="1" ht="126.75" customHeight="1" x14ac:dyDescent="0.2">
      <c r="A11" s="185"/>
      <c r="B11" s="186"/>
      <c r="C11" s="186"/>
      <c r="D11" s="187"/>
      <c r="E11" s="187"/>
      <c r="F11" s="206"/>
      <c r="G11" s="202"/>
      <c r="H11" s="186"/>
      <c r="I11" s="95" t="s">
        <v>2</v>
      </c>
      <c r="J11" s="95" t="s">
        <v>3</v>
      </c>
      <c r="K11" s="95" t="s">
        <v>2</v>
      </c>
      <c r="L11" s="95" t="s">
        <v>3</v>
      </c>
      <c r="M11" s="186"/>
      <c r="N11" s="186"/>
      <c r="O11" s="17"/>
      <c r="P11" s="18"/>
      <c r="Q11" s="18"/>
      <c r="R11" s="18"/>
      <c r="S11" s="18"/>
    </row>
    <row r="12" spans="1:22" s="1" customFormat="1" ht="15.75" customHeight="1" x14ac:dyDescent="0.25">
      <c r="A12" s="96">
        <v>1</v>
      </c>
      <c r="B12" s="96">
        <v>2</v>
      </c>
      <c r="C12" s="96">
        <v>3</v>
      </c>
      <c r="D12" s="10">
        <v>4</v>
      </c>
      <c r="E12" s="10">
        <v>5</v>
      </c>
      <c r="F12" s="10">
        <v>6</v>
      </c>
      <c r="G12" s="10">
        <v>7</v>
      </c>
      <c r="H12" s="96">
        <v>8</v>
      </c>
      <c r="I12" s="96">
        <v>9</v>
      </c>
      <c r="J12" s="96">
        <v>10</v>
      </c>
      <c r="K12" s="96">
        <v>11</v>
      </c>
      <c r="L12" s="96">
        <v>12</v>
      </c>
      <c r="M12" s="96">
        <v>13</v>
      </c>
      <c r="N12" s="96">
        <v>14</v>
      </c>
      <c r="O12" s="17"/>
      <c r="P12" s="18"/>
      <c r="Q12" s="18"/>
      <c r="R12" s="18"/>
      <c r="S12" s="18"/>
    </row>
    <row r="13" spans="1:22" s="64" customFormat="1" ht="46.5" customHeight="1" x14ac:dyDescent="0.2">
      <c r="A13" s="91"/>
      <c r="B13" s="65" t="s">
        <v>109</v>
      </c>
      <c r="C13" s="58" t="s">
        <v>10</v>
      </c>
      <c r="D13" s="120">
        <f>SUM(D14:D27)</f>
        <v>40268</v>
      </c>
      <c r="E13" s="120">
        <f>SUM(E14:E27)</f>
        <v>9750</v>
      </c>
      <c r="F13" s="120">
        <f>SUM(F14:F27)</f>
        <v>6009</v>
      </c>
      <c r="G13" s="59">
        <f t="shared" ref="G13:G22" si="0">F13/E13*100</f>
        <v>61.630769230769232</v>
      </c>
      <c r="H13" s="88"/>
      <c r="I13" s="65"/>
      <c r="J13" s="65"/>
      <c r="K13" s="65"/>
      <c r="L13" s="65"/>
      <c r="M13" s="60"/>
      <c r="N13" s="65"/>
      <c r="O13" s="62"/>
      <c r="P13" s="63"/>
      <c r="Q13" s="63"/>
      <c r="R13" s="67"/>
      <c r="S13" s="63"/>
    </row>
    <row r="14" spans="1:22" ht="94.5" x14ac:dyDescent="0.2">
      <c r="A14" s="181">
        <v>1</v>
      </c>
      <c r="B14" s="189" t="s">
        <v>194</v>
      </c>
      <c r="C14" s="191" t="s">
        <v>161</v>
      </c>
      <c r="D14" s="142">
        <v>2280</v>
      </c>
      <c r="E14" s="142">
        <v>0</v>
      </c>
      <c r="F14" s="142">
        <v>0</v>
      </c>
      <c r="G14" s="153">
        <v>0</v>
      </c>
      <c r="H14" s="12" t="s">
        <v>50</v>
      </c>
      <c r="I14" s="101">
        <v>39</v>
      </c>
      <c r="J14" s="101">
        <v>39</v>
      </c>
      <c r="K14" s="101">
        <v>39</v>
      </c>
      <c r="L14" s="101">
        <v>39</v>
      </c>
      <c r="M14" s="102">
        <f t="shared" ref="M14:M15" si="1">L14/K14*100</f>
        <v>100</v>
      </c>
      <c r="N14" s="101">
        <v>40</v>
      </c>
    </row>
    <row r="15" spans="1:22" ht="87" customHeight="1" x14ac:dyDescent="0.2">
      <c r="A15" s="165"/>
      <c r="B15" s="190"/>
      <c r="C15" s="192"/>
      <c r="D15" s="144"/>
      <c r="E15" s="144"/>
      <c r="F15" s="144"/>
      <c r="G15" s="155"/>
      <c r="H15" s="81" t="s">
        <v>136</v>
      </c>
      <c r="I15" s="103">
        <v>35</v>
      </c>
      <c r="J15" s="103">
        <v>35</v>
      </c>
      <c r="K15" s="103">
        <v>35</v>
      </c>
      <c r="L15" s="103">
        <v>35</v>
      </c>
      <c r="M15" s="104">
        <f t="shared" si="1"/>
        <v>100</v>
      </c>
      <c r="N15" s="103">
        <v>35</v>
      </c>
    </row>
    <row r="16" spans="1:22" ht="96" customHeight="1" x14ac:dyDescent="0.2">
      <c r="A16" s="94">
        <f>A14+1</f>
        <v>2</v>
      </c>
      <c r="B16" s="12" t="s">
        <v>18</v>
      </c>
      <c r="C16" s="3" t="s">
        <v>226</v>
      </c>
      <c r="D16" s="121">
        <v>3000</v>
      </c>
      <c r="E16" s="121">
        <v>2250</v>
      </c>
      <c r="F16" s="121">
        <v>385</v>
      </c>
      <c r="G16" s="39">
        <f t="shared" si="0"/>
        <v>17.111111111111111</v>
      </c>
      <c r="H16" s="12" t="s">
        <v>117</v>
      </c>
      <c r="I16" s="101">
        <v>38</v>
      </c>
      <c r="J16" s="101">
        <v>38</v>
      </c>
      <c r="K16" s="101">
        <v>42</v>
      </c>
      <c r="L16" s="101">
        <v>38.5</v>
      </c>
      <c r="M16" s="102">
        <f t="shared" ref="M16:M17" si="2">L16/K16*100</f>
        <v>91.666666666666657</v>
      </c>
      <c r="N16" s="101">
        <v>50</v>
      </c>
      <c r="U16" s="22"/>
      <c r="V16" s="21"/>
    </row>
    <row r="17" spans="1:21" ht="97.5" customHeight="1" x14ac:dyDescent="0.2">
      <c r="A17" s="94">
        <f t="shared" ref="A17" si="3">A16+1</f>
        <v>3</v>
      </c>
      <c r="B17" s="12" t="s">
        <v>22</v>
      </c>
      <c r="C17" s="3" t="s">
        <v>161</v>
      </c>
      <c r="D17" s="121">
        <v>100</v>
      </c>
      <c r="E17" s="121">
        <v>100</v>
      </c>
      <c r="F17" s="121">
        <v>0</v>
      </c>
      <c r="G17" s="39">
        <v>0</v>
      </c>
      <c r="H17" s="180" t="s">
        <v>38</v>
      </c>
      <c r="I17" s="188">
        <v>34</v>
      </c>
      <c r="J17" s="188">
        <v>34</v>
      </c>
      <c r="K17" s="188">
        <v>34.700000000000003</v>
      </c>
      <c r="L17" s="188">
        <v>19.399999999999999</v>
      </c>
      <c r="M17" s="193">
        <f t="shared" si="2"/>
        <v>55.907780979827081</v>
      </c>
      <c r="N17" s="188">
        <v>35.4</v>
      </c>
      <c r="O17" s="15" t="s">
        <v>85</v>
      </c>
    </row>
    <row r="18" spans="1:21" ht="100.5" customHeight="1" x14ac:dyDescent="0.2">
      <c r="A18" s="92">
        <f t="shared" ref="A18:A27" si="4">A17+1</f>
        <v>4</v>
      </c>
      <c r="B18" s="12" t="s">
        <v>19</v>
      </c>
      <c r="C18" s="3" t="s">
        <v>161</v>
      </c>
      <c r="D18" s="122">
        <v>1000</v>
      </c>
      <c r="E18" s="121">
        <v>960</v>
      </c>
      <c r="F18" s="121">
        <v>0</v>
      </c>
      <c r="G18" s="39">
        <f t="shared" si="0"/>
        <v>0</v>
      </c>
      <c r="H18" s="180"/>
      <c r="I18" s="188"/>
      <c r="J18" s="188"/>
      <c r="K18" s="188"/>
      <c r="L18" s="188"/>
      <c r="M18" s="193"/>
      <c r="N18" s="188"/>
      <c r="O18" s="15" t="s">
        <v>86</v>
      </c>
    </row>
    <row r="19" spans="1:21" ht="63" x14ac:dyDescent="0.2">
      <c r="A19" s="92">
        <f t="shared" si="4"/>
        <v>5</v>
      </c>
      <c r="B19" s="12" t="s">
        <v>128</v>
      </c>
      <c r="C19" s="3" t="s">
        <v>161</v>
      </c>
      <c r="D19" s="122">
        <v>5000</v>
      </c>
      <c r="E19" s="121">
        <v>0</v>
      </c>
      <c r="F19" s="121">
        <v>0</v>
      </c>
      <c r="G19" s="39">
        <v>0</v>
      </c>
      <c r="H19" s="180"/>
      <c r="I19" s="188"/>
      <c r="J19" s="188"/>
      <c r="K19" s="188"/>
      <c r="L19" s="188"/>
      <c r="M19" s="193"/>
      <c r="N19" s="188"/>
    </row>
    <row r="20" spans="1:21" ht="63" x14ac:dyDescent="0.2">
      <c r="A20" s="92">
        <f t="shared" si="4"/>
        <v>6</v>
      </c>
      <c r="B20" s="12" t="s">
        <v>129</v>
      </c>
      <c r="C20" s="3" t="s">
        <v>161</v>
      </c>
      <c r="D20" s="122">
        <v>1100</v>
      </c>
      <c r="E20" s="121">
        <v>816</v>
      </c>
      <c r="F20" s="121">
        <v>0</v>
      </c>
      <c r="G20" s="39">
        <f t="shared" si="0"/>
        <v>0</v>
      </c>
      <c r="H20" s="180"/>
      <c r="I20" s="188"/>
      <c r="J20" s="188"/>
      <c r="K20" s="188"/>
      <c r="L20" s="188"/>
      <c r="M20" s="193"/>
      <c r="N20" s="188"/>
    </row>
    <row r="21" spans="1:21" ht="63" x14ac:dyDescent="0.2">
      <c r="A21" s="92">
        <f t="shared" si="4"/>
        <v>7</v>
      </c>
      <c r="B21" s="12" t="s">
        <v>130</v>
      </c>
      <c r="C21" s="3" t="s">
        <v>161</v>
      </c>
      <c r="D21" s="122">
        <v>1000</v>
      </c>
      <c r="E21" s="121">
        <v>0</v>
      </c>
      <c r="F21" s="121">
        <v>0</v>
      </c>
      <c r="G21" s="39">
        <v>0</v>
      </c>
      <c r="H21" s="180"/>
      <c r="I21" s="188"/>
      <c r="J21" s="188"/>
      <c r="K21" s="188"/>
      <c r="L21" s="188"/>
      <c r="M21" s="193"/>
      <c r="N21" s="188"/>
    </row>
    <row r="22" spans="1:21" ht="64.5" customHeight="1" x14ac:dyDescent="0.2">
      <c r="A22" s="92">
        <f t="shared" si="4"/>
        <v>8</v>
      </c>
      <c r="B22" s="105" t="s">
        <v>72</v>
      </c>
      <c r="C22" s="3" t="s">
        <v>161</v>
      </c>
      <c r="D22" s="122">
        <v>10538</v>
      </c>
      <c r="E22" s="121">
        <f>705+1441.333+790.667</f>
        <v>2937</v>
      </c>
      <c r="F22" s="121">
        <f>705+1441.333+790.667</f>
        <v>2937</v>
      </c>
      <c r="G22" s="39">
        <f t="shared" si="0"/>
        <v>100</v>
      </c>
      <c r="H22" s="169" t="s">
        <v>25</v>
      </c>
      <c r="I22" s="156">
        <v>935</v>
      </c>
      <c r="J22" s="156">
        <v>978</v>
      </c>
      <c r="K22" s="156">
        <v>940</v>
      </c>
      <c r="L22" s="156">
        <v>493</v>
      </c>
      <c r="M22" s="194">
        <f t="shared" ref="M22" si="5">L22/K22*100</f>
        <v>52.446808510638299</v>
      </c>
      <c r="N22" s="156">
        <v>945</v>
      </c>
      <c r="O22" s="15" t="s">
        <v>73</v>
      </c>
      <c r="P22" s="16" t="s">
        <v>74</v>
      </c>
      <c r="Q22" s="16" t="s">
        <v>76</v>
      </c>
      <c r="R22" s="16" t="s">
        <v>77</v>
      </c>
    </row>
    <row r="23" spans="1:21" ht="71.25" customHeight="1" x14ac:dyDescent="0.2">
      <c r="A23" s="92">
        <f t="shared" si="4"/>
        <v>9</v>
      </c>
      <c r="B23" s="105" t="s">
        <v>131</v>
      </c>
      <c r="C23" s="3" t="s">
        <v>161</v>
      </c>
      <c r="D23" s="122">
        <v>4000</v>
      </c>
      <c r="E23" s="121">
        <v>0</v>
      </c>
      <c r="F23" s="121">
        <v>0</v>
      </c>
      <c r="G23" s="39">
        <v>0</v>
      </c>
      <c r="H23" s="170"/>
      <c r="I23" s="157"/>
      <c r="J23" s="157"/>
      <c r="K23" s="157"/>
      <c r="L23" s="157"/>
      <c r="M23" s="195"/>
      <c r="N23" s="157"/>
    </row>
    <row r="24" spans="1:21" ht="72" customHeight="1" x14ac:dyDescent="0.2">
      <c r="A24" s="92">
        <f t="shared" si="4"/>
        <v>10</v>
      </c>
      <c r="B24" s="105" t="s">
        <v>24</v>
      </c>
      <c r="C24" s="3" t="s">
        <v>161</v>
      </c>
      <c r="D24" s="122">
        <v>100</v>
      </c>
      <c r="E24" s="121">
        <v>0</v>
      </c>
      <c r="F24" s="121">
        <v>0</v>
      </c>
      <c r="G24" s="39">
        <v>0</v>
      </c>
      <c r="H24" s="170"/>
      <c r="I24" s="157"/>
      <c r="J24" s="157"/>
      <c r="K24" s="157"/>
      <c r="L24" s="157"/>
      <c r="M24" s="195"/>
      <c r="N24" s="157"/>
    </row>
    <row r="25" spans="1:21" ht="63" x14ac:dyDescent="0.2">
      <c r="A25" s="92">
        <f t="shared" si="4"/>
        <v>11</v>
      </c>
      <c r="B25" s="105" t="s">
        <v>195</v>
      </c>
      <c r="C25" s="3" t="s">
        <v>161</v>
      </c>
      <c r="D25" s="122">
        <v>1000</v>
      </c>
      <c r="E25" s="121">
        <v>0</v>
      </c>
      <c r="F25" s="121">
        <v>0</v>
      </c>
      <c r="G25" s="39">
        <v>0</v>
      </c>
      <c r="H25" s="170"/>
      <c r="I25" s="157"/>
      <c r="J25" s="157"/>
      <c r="K25" s="157"/>
      <c r="L25" s="157"/>
      <c r="M25" s="195"/>
      <c r="N25" s="157"/>
    </row>
    <row r="26" spans="1:21" ht="63" x14ac:dyDescent="0.2">
      <c r="A26" s="92">
        <f t="shared" si="4"/>
        <v>12</v>
      </c>
      <c r="B26" s="105" t="s">
        <v>42</v>
      </c>
      <c r="C26" s="3" t="s">
        <v>161</v>
      </c>
      <c r="D26" s="122">
        <v>5000</v>
      </c>
      <c r="E26" s="121">
        <v>1162.5</v>
      </c>
      <c r="F26" s="121">
        <v>1162.5</v>
      </c>
      <c r="G26" s="39">
        <f t="shared" ref="G26:G27" si="6">F26/E26*100</f>
        <v>100</v>
      </c>
      <c r="H26" s="170"/>
      <c r="I26" s="157"/>
      <c r="J26" s="157"/>
      <c r="K26" s="157"/>
      <c r="L26" s="157"/>
      <c r="M26" s="195"/>
      <c r="N26" s="157"/>
      <c r="O26" s="15" t="s">
        <v>75</v>
      </c>
      <c r="P26" s="25" t="s">
        <v>81</v>
      </c>
      <c r="Q26" s="25"/>
      <c r="R26" s="25"/>
      <c r="S26" s="25"/>
      <c r="U26" s="49"/>
    </row>
    <row r="27" spans="1:21" ht="63" x14ac:dyDescent="0.2">
      <c r="A27" s="92">
        <f t="shared" si="4"/>
        <v>13</v>
      </c>
      <c r="B27" s="105" t="s">
        <v>59</v>
      </c>
      <c r="C27" s="3" t="s">
        <v>161</v>
      </c>
      <c r="D27" s="122">
        <v>6150</v>
      </c>
      <c r="E27" s="122">
        <f>264.5+1260</f>
        <v>1524.5</v>
      </c>
      <c r="F27" s="122">
        <f>264.5+1260</f>
        <v>1524.5</v>
      </c>
      <c r="G27" s="39">
        <f t="shared" si="6"/>
        <v>100</v>
      </c>
      <c r="H27" s="170"/>
      <c r="I27" s="157"/>
      <c r="J27" s="157"/>
      <c r="K27" s="157"/>
      <c r="L27" s="157"/>
      <c r="M27" s="195"/>
      <c r="N27" s="157"/>
      <c r="O27" s="15" t="s">
        <v>83</v>
      </c>
      <c r="P27" s="26" t="s">
        <v>82</v>
      </c>
    </row>
    <row r="28" spans="1:21" s="64" customFormat="1" ht="28.5" customHeight="1" x14ac:dyDescent="0.2">
      <c r="A28" s="178"/>
      <c r="B28" s="172" t="s">
        <v>110</v>
      </c>
      <c r="C28" s="58" t="s">
        <v>14</v>
      </c>
      <c r="D28" s="123">
        <f>SUM(D29:D30)</f>
        <v>2405420.9014499998</v>
      </c>
      <c r="E28" s="123">
        <f t="shared" ref="E28:F28" si="7">SUM(E29:E30)</f>
        <v>1577295.95682</v>
      </c>
      <c r="F28" s="123">
        <f t="shared" si="7"/>
        <v>1557990.8333399999</v>
      </c>
      <c r="G28" s="59">
        <f t="shared" ref="G28" si="8">F28/E28*100</f>
        <v>98.776062070245757</v>
      </c>
      <c r="H28" s="88"/>
      <c r="I28" s="60"/>
      <c r="J28" s="60"/>
      <c r="K28" s="60"/>
      <c r="L28" s="60"/>
      <c r="M28" s="61"/>
      <c r="N28" s="60"/>
      <c r="O28" s="62"/>
      <c r="P28" s="63"/>
      <c r="Q28" s="63"/>
      <c r="R28" s="63"/>
      <c r="S28" s="63"/>
    </row>
    <row r="29" spans="1:21" s="64" customFormat="1" ht="47.25" customHeight="1" x14ac:dyDescent="0.2">
      <c r="A29" s="178"/>
      <c r="B29" s="172"/>
      <c r="C29" s="58" t="s">
        <v>13</v>
      </c>
      <c r="D29" s="123">
        <f>SUM(D42,D46,D48)</f>
        <v>1851104.6</v>
      </c>
      <c r="E29" s="123">
        <f>SUM(E42,E46,E48)</f>
        <v>1184672.35164</v>
      </c>
      <c r="F29" s="123">
        <f>SUM(F42,F46,F48)</f>
        <v>1184672.35164</v>
      </c>
      <c r="G29" s="59">
        <f t="shared" ref="G29:G69" si="9">F29/E29*100</f>
        <v>100</v>
      </c>
      <c r="H29" s="88"/>
      <c r="I29" s="60"/>
      <c r="J29" s="60"/>
      <c r="K29" s="60"/>
      <c r="L29" s="60"/>
      <c r="M29" s="61"/>
      <c r="N29" s="60"/>
      <c r="O29" s="62"/>
      <c r="P29" s="63"/>
      <c r="Q29" s="63"/>
      <c r="R29" s="63"/>
      <c r="S29" s="63"/>
    </row>
    <row r="30" spans="1:21" s="64" customFormat="1" ht="48" customHeight="1" x14ac:dyDescent="0.2">
      <c r="A30" s="178"/>
      <c r="B30" s="172"/>
      <c r="C30" s="58" t="s">
        <v>10</v>
      </c>
      <c r="D30" s="123">
        <f>SUM(D31,D32,D43,D47,D37,D49,D50)</f>
        <v>554316.30144999991</v>
      </c>
      <c r="E30" s="123">
        <f t="shared" ref="E30:F30" si="10">SUM(E31,E32,E43,E47,E37,E49,E50)</f>
        <v>392623.60518000001</v>
      </c>
      <c r="F30" s="123">
        <f t="shared" si="10"/>
        <v>373318.4817</v>
      </c>
      <c r="G30" s="59">
        <f t="shared" si="9"/>
        <v>95.083045638290258</v>
      </c>
      <c r="H30" s="88"/>
      <c r="I30" s="60"/>
      <c r="J30" s="60"/>
      <c r="K30" s="60"/>
      <c r="L30" s="60"/>
      <c r="M30" s="61"/>
      <c r="N30" s="60"/>
      <c r="O30" s="62"/>
      <c r="P30" s="63"/>
      <c r="Q30" s="63"/>
      <c r="R30" s="63"/>
      <c r="S30" s="63"/>
    </row>
    <row r="31" spans="1:21" ht="113.25" customHeight="1" x14ac:dyDescent="0.2">
      <c r="A31" s="92">
        <f>A27+1</f>
        <v>14</v>
      </c>
      <c r="B31" s="12" t="s">
        <v>156</v>
      </c>
      <c r="C31" s="3" t="s">
        <v>161</v>
      </c>
      <c r="D31" s="122">
        <v>968.2</v>
      </c>
      <c r="E31" s="122">
        <v>968.2</v>
      </c>
      <c r="F31" s="122">
        <v>968.2</v>
      </c>
      <c r="G31" s="72">
        <f t="shared" si="9"/>
        <v>100</v>
      </c>
      <c r="H31" s="93" t="s">
        <v>157</v>
      </c>
      <c r="I31" s="101">
        <v>90</v>
      </c>
      <c r="J31" s="101">
        <v>100</v>
      </c>
      <c r="K31" s="101">
        <v>95</v>
      </c>
      <c r="L31" s="101">
        <v>100</v>
      </c>
      <c r="M31" s="102">
        <f t="shared" ref="M31" si="11">L31/K31*100</f>
        <v>105.26315789473684</v>
      </c>
      <c r="N31" s="101">
        <v>95</v>
      </c>
    </row>
    <row r="32" spans="1:21" ht="48" customHeight="1" x14ac:dyDescent="0.2">
      <c r="A32" s="181">
        <f>A31+1</f>
        <v>15</v>
      </c>
      <c r="B32" s="169" t="s">
        <v>185</v>
      </c>
      <c r="C32" s="139" t="s">
        <v>188</v>
      </c>
      <c r="D32" s="145">
        <v>4550</v>
      </c>
      <c r="E32" s="145">
        <v>4550</v>
      </c>
      <c r="F32" s="145">
        <v>2925</v>
      </c>
      <c r="G32" s="182">
        <v>30</v>
      </c>
      <c r="H32" s="12" t="s">
        <v>43</v>
      </c>
      <c r="I32" s="101">
        <v>79</v>
      </c>
      <c r="J32" s="101">
        <v>79</v>
      </c>
      <c r="K32" s="101">
        <v>79</v>
      </c>
      <c r="L32" s="101"/>
      <c r="M32" s="102"/>
      <c r="N32" s="101">
        <v>79</v>
      </c>
    </row>
    <row r="33" spans="1:22" ht="96" customHeight="1" x14ac:dyDescent="0.2">
      <c r="A33" s="164"/>
      <c r="B33" s="170"/>
      <c r="C33" s="140"/>
      <c r="D33" s="146"/>
      <c r="E33" s="146"/>
      <c r="F33" s="146"/>
      <c r="G33" s="183"/>
      <c r="H33" s="12" t="s">
        <v>182</v>
      </c>
      <c r="I33" s="101">
        <v>0</v>
      </c>
      <c r="J33" s="101">
        <v>0</v>
      </c>
      <c r="K33" s="101">
        <v>0</v>
      </c>
      <c r="L33" s="101"/>
      <c r="M33" s="102"/>
      <c r="N33" s="101">
        <v>0</v>
      </c>
    </row>
    <row r="34" spans="1:22" ht="78.75" customHeight="1" x14ac:dyDescent="0.2">
      <c r="A34" s="164"/>
      <c r="B34" s="170"/>
      <c r="C34" s="140"/>
      <c r="D34" s="146"/>
      <c r="E34" s="146"/>
      <c r="F34" s="146"/>
      <c r="G34" s="183"/>
      <c r="H34" s="12" t="s">
        <v>147</v>
      </c>
      <c r="I34" s="101">
        <v>30</v>
      </c>
      <c r="J34" s="101">
        <v>30</v>
      </c>
      <c r="K34" s="101">
        <v>30</v>
      </c>
      <c r="L34" s="101"/>
      <c r="M34" s="102"/>
      <c r="N34" s="101">
        <v>35</v>
      </c>
      <c r="U34" s="19"/>
      <c r="V34" s="19"/>
    </row>
    <row r="35" spans="1:22" ht="85.5" customHeight="1" x14ac:dyDescent="0.2">
      <c r="A35" s="164"/>
      <c r="B35" s="170"/>
      <c r="C35" s="140"/>
      <c r="D35" s="146"/>
      <c r="E35" s="146"/>
      <c r="F35" s="146"/>
      <c r="G35" s="183"/>
      <c r="H35" s="12" t="s">
        <v>152</v>
      </c>
      <c r="I35" s="101">
        <v>21</v>
      </c>
      <c r="J35" s="101">
        <v>21.4</v>
      </c>
      <c r="K35" s="101">
        <v>21</v>
      </c>
      <c r="L35" s="101"/>
      <c r="M35" s="102"/>
      <c r="N35" s="101">
        <v>21</v>
      </c>
      <c r="U35" s="19"/>
    </row>
    <row r="36" spans="1:22" ht="159" customHeight="1" x14ac:dyDescent="0.2">
      <c r="A36" s="164"/>
      <c r="B36" s="170"/>
      <c r="C36" s="140"/>
      <c r="D36" s="146"/>
      <c r="E36" s="146"/>
      <c r="F36" s="146"/>
      <c r="G36" s="183"/>
      <c r="H36" s="12" t="s">
        <v>151</v>
      </c>
      <c r="I36" s="101">
        <v>0.9</v>
      </c>
      <c r="J36" s="101">
        <v>4.5</v>
      </c>
      <c r="K36" s="101">
        <v>0.9</v>
      </c>
      <c r="L36" s="101"/>
      <c r="M36" s="102"/>
      <c r="N36" s="101">
        <v>0.9</v>
      </c>
      <c r="U36" s="50"/>
    </row>
    <row r="37" spans="1:22" ht="112.5" customHeight="1" x14ac:dyDescent="0.2">
      <c r="A37" s="164"/>
      <c r="B37" s="170"/>
      <c r="C37" s="140"/>
      <c r="D37" s="146"/>
      <c r="E37" s="146"/>
      <c r="F37" s="146"/>
      <c r="G37" s="183"/>
      <c r="H37" s="12" t="s">
        <v>153</v>
      </c>
      <c r="I37" s="101">
        <v>99.1</v>
      </c>
      <c r="J37" s="101">
        <v>95.5</v>
      </c>
      <c r="K37" s="101">
        <v>99.1</v>
      </c>
      <c r="L37" s="101"/>
      <c r="M37" s="102"/>
      <c r="N37" s="101">
        <v>99.1</v>
      </c>
      <c r="U37" s="19"/>
    </row>
    <row r="38" spans="1:22" ht="66" customHeight="1" x14ac:dyDescent="0.2">
      <c r="A38" s="164"/>
      <c r="B38" s="170"/>
      <c r="C38" s="140"/>
      <c r="D38" s="146"/>
      <c r="E38" s="146"/>
      <c r="F38" s="146"/>
      <c r="G38" s="183"/>
      <c r="H38" s="12" t="s">
        <v>143</v>
      </c>
      <c r="I38" s="101">
        <v>38</v>
      </c>
      <c r="J38" s="101">
        <v>0</v>
      </c>
      <c r="K38" s="101">
        <v>37</v>
      </c>
      <c r="L38" s="101"/>
      <c r="M38" s="102"/>
      <c r="N38" s="101">
        <v>36</v>
      </c>
      <c r="U38" s="19"/>
    </row>
    <row r="39" spans="1:22" ht="37.5" customHeight="1" x14ac:dyDescent="0.2">
      <c r="A39" s="164"/>
      <c r="B39" s="170"/>
      <c r="C39" s="140"/>
      <c r="D39" s="146"/>
      <c r="E39" s="146"/>
      <c r="F39" s="146"/>
      <c r="G39" s="183"/>
      <c r="H39" s="12" t="s">
        <v>144</v>
      </c>
      <c r="I39" s="101">
        <v>1</v>
      </c>
      <c r="J39" s="101">
        <v>1</v>
      </c>
      <c r="K39" s="101">
        <v>1</v>
      </c>
      <c r="L39" s="101"/>
      <c r="M39" s="102"/>
      <c r="N39" s="101">
        <v>1</v>
      </c>
      <c r="U39" s="19"/>
    </row>
    <row r="40" spans="1:22" ht="47.25" x14ac:dyDescent="0.2">
      <c r="A40" s="164"/>
      <c r="B40" s="170"/>
      <c r="C40" s="140"/>
      <c r="D40" s="146"/>
      <c r="E40" s="146"/>
      <c r="F40" s="146"/>
      <c r="G40" s="183"/>
      <c r="H40" s="12" t="s">
        <v>158</v>
      </c>
      <c r="I40" s="101">
        <v>100</v>
      </c>
      <c r="J40" s="101">
        <v>100</v>
      </c>
      <c r="K40" s="101">
        <v>100</v>
      </c>
      <c r="L40" s="101"/>
      <c r="M40" s="102"/>
      <c r="N40" s="101">
        <v>100</v>
      </c>
      <c r="U40" s="19"/>
    </row>
    <row r="41" spans="1:22" ht="48" customHeight="1" x14ac:dyDescent="0.2">
      <c r="A41" s="165"/>
      <c r="B41" s="173"/>
      <c r="C41" s="141"/>
      <c r="D41" s="147"/>
      <c r="E41" s="147"/>
      <c r="F41" s="147"/>
      <c r="G41" s="184"/>
      <c r="H41" s="28" t="s">
        <v>137</v>
      </c>
      <c r="I41" s="103">
        <v>90</v>
      </c>
      <c r="J41" s="103">
        <v>99.5</v>
      </c>
      <c r="K41" s="103">
        <v>90</v>
      </c>
      <c r="L41" s="103"/>
      <c r="M41" s="104"/>
      <c r="N41" s="103">
        <v>90</v>
      </c>
      <c r="U41" s="20"/>
    </row>
    <row r="42" spans="1:22" ht="81.75" customHeight="1" x14ac:dyDescent="0.2">
      <c r="A42" s="181">
        <f>A32+1</f>
        <v>16</v>
      </c>
      <c r="B42" s="28" t="s">
        <v>149</v>
      </c>
      <c r="C42" s="3" t="s">
        <v>189</v>
      </c>
      <c r="D42" s="121">
        <v>224273.1</v>
      </c>
      <c r="E42" s="121">
        <v>211847.5888</v>
      </c>
      <c r="F42" s="121">
        <v>211847.5888</v>
      </c>
      <c r="G42" s="39">
        <f t="shared" si="9"/>
        <v>100</v>
      </c>
      <c r="H42" s="12" t="s">
        <v>138</v>
      </c>
      <c r="I42" s="101">
        <v>2</v>
      </c>
      <c r="J42" s="101">
        <v>2</v>
      </c>
      <c r="K42" s="101">
        <v>2</v>
      </c>
      <c r="L42" s="101"/>
      <c r="M42" s="102"/>
      <c r="N42" s="101">
        <v>2</v>
      </c>
      <c r="O42" s="15" t="s">
        <v>87</v>
      </c>
    </row>
    <row r="43" spans="1:22" ht="81.75" customHeight="1" x14ac:dyDescent="0.2">
      <c r="A43" s="164"/>
      <c r="B43" s="29"/>
      <c r="C43" s="139" t="s">
        <v>148</v>
      </c>
      <c r="D43" s="142">
        <v>149515.44845</v>
      </c>
      <c r="E43" s="142">
        <v>141231.77163</v>
      </c>
      <c r="F43" s="142">
        <v>141231.77163</v>
      </c>
      <c r="G43" s="153">
        <f t="shared" si="9"/>
        <v>100</v>
      </c>
      <c r="H43" s="28" t="s">
        <v>139</v>
      </c>
      <c r="I43" s="103">
        <v>2</v>
      </c>
      <c r="J43" s="103">
        <v>2</v>
      </c>
      <c r="K43" s="103">
        <v>3</v>
      </c>
      <c r="L43" s="103"/>
      <c r="M43" s="104"/>
      <c r="N43" s="103">
        <v>3</v>
      </c>
    </row>
    <row r="44" spans="1:22" ht="163.5" customHeight="1" x14ac:dyDescent="0.2">
      <c r="A44" s="164"/>
      <c r="B44" s="29"/>
      <c r="C44" s="140"/>
      <c r="D44" s="143"/>
      <c r="E44" s="143"/>
      <c r="F44" s="143"/>
      <c r="G44" s="154" t="e">
        <f t="shared" si="9"/>
        <v>#DIV/0!</v>
      </c>
      <c r="H44" s="12" t="s">
        <v>145</v>
      </c>
      <c r="I44" s="101">
        <v>95.9</v>
      </c>
      <c r="J44" s="101">
        <v>95.9</v>
      </c>
      <c r="K44" s="101">
        <v>95.9</v>
      </c>
      <c r="L44" s="101"/>
      <c r="M44" s="102"/>
      <c r="N44" s="101">
        <v>95.9</v>
      </c>
    </row>
    <row r="45" spans="1:22" ht="114" customHeight="1" x14ac:dyDescent="0.2">
      <c r="A45" s="165"/>
      <c r="B45" s="30"/>
      <c r="C45" s="141"/>
      <c r="D45" s="144"/>
      <c r="E45" s="144"/>
      <c r="F45" s="144"/>
      <c r="G45" s="155" t="e">
        <f t="shared" si="9"/>
        <v>#DIV/0!</v>
      </c>
      <c r="H45" s="81" t="s">
        <v>140</v>
      </c>
      <c r="I45" s="103">
        <v>809.2</v>
      </c>
      <c r="J45" s="103">
        <v>809.2</v>
      </c>
      <c r="K45" s="103">
        <v>809.2</v>
      </c>
      <c r="L45" s="103">
        <v>1152.1400000000001</v>
      </c>
      <c r="M45" s="104"/>
      <c r="N45" s="100">
        <v>1152.1400000000001</v>
      </c>
    </row>
    <row r="46" spans="1:22" ht="65.25" customHeight="1" x14ac:dyDescent="0.2">
      <c r="A46" s="179">
        <f>A42+1</f>
        <v>17</v>
      </c>
      <c r="B46" s="180" t="s">
        <v>150</v>
      </c>
      <c r="C46" s="3" t="s">
        <v>189</v>
      </c>
      <c r="D46" s="121">
        <v>1130464.7</v>
      </c>
      <c r="E46" s="121">
        <v>595980.89604000002</v>
      </c>
      <c r="F46" s="121">
        <v>595980.89604000002</v>
      </c>
      <c r="G46" s="39">
        <f t="shared" si="9"/>
        <v>100</v>
      </c>
      <c r="H46" s="169" t="s">
        <v>159</v>
      </c>
      <c r="I46" s="156">
        <v>0</v>
      </c>
      <c r="J46" s="156">
        <v>0</v>
      </c>
      <c r="K46" s="156">
        <v>1</v>
      </c>
      <c r="L46" s="156"/>
      <c r="M46" s="194"/>
      <c r="N46" s="156">
        <v>2</v>
      </c>
    </row>
    <row r="47" spans="1:22" ht="67.5" customHeight="1" x14ac:dyDescent="0.2">
      <c r="A47" s="179"/>
      <c r="B47" s="180"/>
      <c r="C47" s="3" t="s">
        <v>148</v>
      </c>
      <c r="D47" s="121">
        <v>265170.73300000001</v>
      </c>
      <c r="E47" s="121">
        <v>139798.01686999999</v>
      </c>
      <c r="F47" s="121">
        <v>139798.01686999999</v>
      </c>
      <c r="G47" s="39">
        <f t="shared" si="9"/>
        <v>100</v>
      </c>
      <c r="H47" s="170"/>
      <c r="I47" s="157"/>
      <c r="J47" s="157"/>
      <c r="K47" s="157"/>
      <c r="L47" s="157"/>
      <c r="M47" s="195"/>
      <c r="N47" s="157"/>
    </row>
    <row r="48" spans="1:22" ht="66" customHeight="1" x14ac:dyDescent="0.2">
      <c r="A48" s="181">
        <f>A46+1</f>
        <v>18</v>
      </c>
      <c r="B48" s="169" t="s">
        <v>186</v>
      </c>
      <c r="C48" s="3" t="s">
        <v>189</v>
      </c>
      <c r="D48" s="121">
        <v>496366.8</v>
      </c>
      <c r="E48" s="121">
        <v>376843.86679999996</v>
      </c>
      <c r="F48" s="121">
        <v>376843.86679999996</v>
      </c>
      <c r="G48" s="39">
        <f t="shared" si="9"/>
        <v>100</v>
      </c>
      <c r="H48" s="170"/>
      <c r="I48" s="157"/>
      <c r="J48" s="157"/>
      <c r="K48" s="157"/>
      <c r="L48" s="157"/>
      <c r="M48" s="195"/>
      <c r="N48" s="157"/>
    </row>
    <row r="49" spans="1:19" ht="65.25" customHeight="1" x14ac:dyDescent="0.2">
      <c r="A49" s="164"/>
      <c r="B49" s="170"/>
      <c r="C49" s="3" t="s">
        <v>148</v>
      </c>
      <c r="D49" s="121">
        <v>116431.79652000002</v>
      </c>
      <c r="E49" s="121">
        <v>88395.493199999997</v>
      </c>
      <c r="F49" s="121">
        <v>88395.493199999997</v>
      </c>
      <c r="G49" s="39">
        <f t="shared" si="9"/>
        <v>100</v>
      </c>
      <c r="H49" s="170"/>
      <c r="I49" s="157"/>
      <c r="J49" s="157"/>
      <c r="K49" s="157"/>
      <c r="L49" s="157"/>
      <c r="M49" s="195"/>
      <c r="N49" s="157"/>
    </row>
    <row r="50" spans="1:19" ht="66" customHeight="1" x14ac:dyDescent="0.2">
      <c r="A50" s="165"/>
      <c r="B50" s="173"/>
      <c r="C50" s="3" t="s">
        <v>148</v>
      </c>
      <c r="D50" s="121">
        <v>17680.123479999998</v>
      </c>
      <c r="E50" s="121">
        <v>17680.123479999998</v>
      </c>
      <c r="F50" s="121">
        <v>0</v>
      </c>
      <c r="G50" s="39">
        <f t="shared" si="9"/>
        <v>0</v>
      </c>
      <c r="H50" s="173"/>
      <c r="I50" s="158"/>
      <c r="J50" s="158"/>
      <c r="K50" s="158"/>
      <c r="L50" s="158"/>
      <c r="M50" s="196"/>
      <c r="N50" s="158"/>
    </row>
    <row r="51" spans="1:19" s="64" customFormat="1" ht="51.75" customHeight="1" x14ac:dyDescent="0.2">
      <c r="A51" s="91"/>
      <c r="B51" s="65" t="s">
        <v>111</v>
      </c>
      <c r="C51" s="58" t="s">
        <v>10</v>
      </c>
      <c r="D51" s="124">
        <f>SUM(D52:D69)</f>
        <v>112803.6</v>
      </c>
      <c r="E51" s="124">
        <f>SUM(E52:E69)</f>
        <v>25598.726000000002</v>
      </c>
      <c r="F51" s="124">
        <f>SUM(F52:F69)</f>
        <v>24348.726000000002</v>
      </c>
      <c r="G51" s="66">
        <f t="shared" si="9"/>
        <v>95.116944491690731</v>
      </c>
      <c r="H51" s="88"/>
      <c r="I51" s="60"/>
      <c r="J51" s="60"/>
      <c r="K51" s="60"/>
      <c r="L51" s="60"/>
      <c r="M51" s="60"/>
      <c r="N51" s="60"/>
      <c r="O51" s="62"/>
      <c r="P51" s="63"/>
      <c r="Q51" s="63"/>
      <c r="R51" s="63"/>
      <c r="S51" s="63"/>
    </row>
    <row r="52" spans="1:19" ht="63.75" customHeight="1" x14ac:dyDescent="0.2">
      <c r="A52" s="92">
        <f>A48+1</f>
        <v>19</v>
      </c>
      <c r="B52" s="97" t="s">
        <v>95</v>
      </c>
      <c r="C52" s="3" t="s">
        <v>160</v>
      </c>
      <c r="D52" s="122">
        <v>2060</v>
      </c>
      <c r="E52" s="122">
        <v>206</v>
      </c>
      <c r="F52" s="122">
        <v>206</v>
      </c>
      <c r="G52" s="39">
        <f t="shared" si="9"/>
        <v>100</v>
      </c>
      <c r="H52" s="169" t="s">
        <v>198</v>
      </c>
      <c r="I52" s="156">
        <v>27</v>
      </c>
      <c r="J52" s="156">
        <v>27</v>
      </c>
      <c r="K52" s="156">
        <v>28</v>
      </c>
      <c r="L52" s="156"/>
      <c r="M52" s="156"/>
      <c r="N52" s="156">
        <v>28.5</v>
      </c>
    </row>
    <row r="53" spans="1:19" ht="65.25" customHeight="1" x14ac:dyDescent="0.2">
      <c r="A53" s="92">
        <f>A52+1</f>
        <v>20</v>
      </c>
      <c r="B53" s="97" t="s">
        <v>132</v>
      </c>
      <c r="C53" s="3" t="s">
        <v>160</v>
      </c>
      <c r="D53" s="122">
        <v>2500</v>
      </c>
      <c r="E53" s="122">
        <v>250</v>
      </c>
      <c r="F53" s="122">
        <v>250</v>
      </c>
      <c r="G53" s="39">
        <f t="shared" si="9"/>
        <v>100</v>
      </c>
      <c r="H53" s="170"/>
      <c r="I53" s="157"/>
      <c r="J53" s="157"/>
      <c r="K53" s="157"/>
      <c r="L53" s="157"/>
      <c r="M53" s="157"/>
      <c r="N53" s="157"/>
    </row>
    <row r="54" spans="1:19" ht="65.25" customHeight="1" x14ac:dyDescent="0.2">
      <c r="A54" s="92">
        <f t="shared" ref="A54:A69" si="12">A53+1</f>
        <v>21</v>
      </c>
      <c r="B54" s="97" t="s">
        <v>11</v>
      </c>
      <c r="C54" s="3" t="s">
        <v>160</v>
      </c>
      <c r="D54" s="122">
        <v>650</v>
      </c>
      <c r="E54" s="122">
        <v>65</v>
      </c>
      <c r="F54" s="122">
        <v>65</v>
      </c>
      <c r="G54" s="39">
        <f t="shared" si="9"/>
        <v>100</v>
      </c>
      <c r="H54" s="170"/>
      <c r="I54" s="157"/>
      <c r="J54" s="157"/>
      <c r="K54" s="157"/>
      <c r="L54" s="157"/>
      <c r="M54" s="157"/>
      <c r="N54" s="157"/>
    </row>
    <row r="55" spans="1:19" ht="63.75" customHeight="1" x14ac:dyDescent="0.2">
      <c r="A55" s="92">
        <f t="shared" si="12"/>
        <v>22</v>
      </c>
      <c r="B55" s="97" t="s">
        <v>96</v>
      </c>
      <c r="C55" s="3" t="s">
        <v>160</v>
      </c>
      <c r="D55" s="122">
        <v>3000</v>
      </c>
      <c r="E55" s="122">
        <v>300</v>
      </c>
      <c r="F55" s="122">
        <v>300</v>
      </c>
      <c r="G55" s="39">
        <f t="shared" si="9"/>
        <v>100</v>
      </c>
      <c r="H55" s="173"/>
      <c r="I55" s="158"/>
      <c r="J55" s="158"/>
      <c r="K55" s="158"/>
      <c r="L55" s="158"/>
      <c r="M55" s="158"/>
      <c r="N55" s="158"/>
    </row>
    <row r="56" spans="1:19" ht="127.5" customHeight="1" x14ac:dyDescent="0.2">
      <c r="A56" s="92">
        <f t="shared" si="12"/>
        <v>23</v>
      </c>
      <c r="B56" s="97" t="s">
        <v>162</v>
      </c>
      <c r="C56" s="3" t="s">
        <v>160</v>
      </c>
      <c r="D56" s="122">
        <v>15000</v>
      </c>
      <c r="E56" s="122">
        <v>7500</v>
      </c>
      <c r="F56" s="122">
        <v>6250</v>
      </c>
      <c r="G56" s="39">
        <f t="shared" ref="G56" si="13">F56/E56*100</f>
        <v>83.333333333333343</v>
      </c>
      <c r="H56" s="12" t="s">
        <v>199</v>
      </c>
      <c r="I56" s="101">
        <v>28</v>
      </c>
      <c r="J56" s="101">
        <v>28</v>
      </c>
      <c r="K56" s="101">
        <v>35</v>
      </c>
      <c r="L56" s="101"/>
      <c r="M56" s="101"/>
      <c r="N56" s="101">
        <v>33</v>
      </c>
    </row>
    <row r="57" spans="1:19" ht="78.75" x14ac:dyDescent="0.2">
      <c r="A57" s="92">
        <f t="shared" si="12"/>
        <v>24</v>
      </c>
      <c r="B57" s="97" t="s">
        <v>197</v>
      </c>
      <c r="C57" s="3" t="s">
        <v>161</v>
      </c>
      <c r="D57" s="122">
        <v>1900</v>
      </c>
      <c r="E57" s="122">
        <v>0</v>
      </c>
      <c r="F57" s="122">
        <v>0</v>
      </c>
      <c r="G57" s="39">
        <v>0</v>
      </c>
      <c r="H57" s="30" t="s">
        <v>200</v>
      </c>
      <c r="I57" s="106" t="s">
        <v>21</v>
      </c>
      <c r="J57" s="106" t="s">
        <v>21</v>
      </c>
      <c r="K57" s="106">
        <v>2</v>
      </c>
      <c r="L57" s="106"/>
      <c r="M57" s="106"/>
      <c r="N57" s="106" t="s">
        <v>21</v>
      </c>
    </row>
    <row r="58" spans="1:19" ht="105" customHeight="1" x14ac:dyDescent="0.2">
      <c r="A58" s="92">
        <f t="shared" si="12"/>
        <v>25</v>
      </c>
      <c r="B58" s="97" t="s">
        <v>78</v>
      </c>
      <c r="C58" s="3" t="s">
        <v>160</v>
      </c>
      <c r="D58" s="122">
        <v>6500</v>
      </c>
      <c r="E58" s="122">
        <v>650</v>
      </c>
      <c r="F58" s="122">
        <v>650</v>
      </c>
      <c r="G58" s="39">
        <f t="shared" si="9"/>
        <v>100</v>
      </c>
      <c r="H58" s="30" t="s">
        <v>201</v>
      </c>
      <c r="I58" s="101">
        <v>47.5</v>
      </c>
      <c r="J58" s="101">
        <v>47.5</v>
      </c>
      <c r="K58" s="106">
        <v>48</v>
      </c>
      <c r="L58" s="106"/>
      <c r="M58" s="106"/>
      <c r="N58" s="106">
        <v>48.2</v>
      </c>
    </row>
    <row r="59" spans="1:19" ht="148.5" customHeight="1" x14ac:dyDescent="0.2">
      <c r="A59" s="92">
        <f t="shared" si="12"/>
        <v>26</v>
      </c>
      <c r="B59" s="57" t="s">
        <v>12</v>
      </c>
      <c r="C59" s="32" t="s">
        <v>160</v>
      </c>
      <c r="D59" s="125">
        <v>3950</v>
      </c>
      <c r="E59" s="125">
        <v>395</v>
      </c>
      <c r="F59" s="125">
        <v>395</v>
      </c>
      <c r="G59" s="85">
        <f t="shared" si="9"/>
        <v>100</v>
      </c>
      <c r="H59" s="93" t="s">
        <v>234</v>
      </c>
      <c r="I59" s="101">
        <v>38.5</v>
      </c>
      <c r="J59" s="101">
        <v>38.5</v>
      </c>
      <c r="K59" s="101">
        <v>38.799999999999997</v>
      </c>
      <c r="L59" s="101"/>
      <c r="M59" s="102"/>
      <c r="N59" s="101">
        <v>39</v>
      </c>
    </row>
    <row r="60" spans="1:19" ht="97.5" customHeight="1" x14ac:dyDescent="0.2">
      <c r="A60" s="92">
        <f t="shared" si="12"/>
        <v>27</v>
      </c>
      <c r="B60" s="97" t="s">
        <v>177</v>
      </c>
      <c r="C60" s="3" t="s">
        <v>160</v>
      </c>
      <c r="D60" s="122">
        <v>3500</v>
      </c>
      <c r="E60" s="122">
        <v>350</v>
      </c>
      <c r="F60" s="122">
        <v>350</v>
      </c>
      <c r="G60" s="39">
        <f t="shared" si="9"/>
        <v>100</v>
      </c>
      <c r="H60" s="28" t="s">
        <v>202</v>
      </c>
      <c r="I60" s="103">
        <v>41.5</v>
      </c>
      <c r="J60" s="103">
        <v>41.5</v>
      </c>
      <c r="K60" s="103">
        <v>42.5</v>
      </c>
      <c r="L60" s="103"/>
      <c r="M60" s="103"/>
      <c r="N60" s="103">
        <v>43</v>
      </c>
    </row>
    <row r="61" spans="1:19" ht="80.25" customHeight="1" x14ac:dyDescent="0.2">
      <c r="A61" s="92">
        <f t="shared" si="12"/>
        <v>28</v>
      </c>
      <c r="B61" s="37" t="s">
        <v>163</v>
      </c>
      <c r="C61" s="3" t="s">
        <v>160</v>
      </c>
      <c r="D61" s="122">
        <v>5937.7</v>
      </c>
      <c r="E61" s="122">
        <v>822.07500000000005</v>
      </c>
      <c r="F61" s="122">
        <v>822.07500000000005</v>
      </c>
      <c r="G61" s="39">
        <f t="shared" si="9"/>
        <v>100</v>
      </c>
      <c r="H61" s="29"/>
      <c r="I61" s="29"/>
      <c r="J61" s="29"/>
      <c r="K61" s="29"/>
      <c r="L61" s="29"/>
      <c r="M61" s="29"/>
      <c r="N61" s="29"/>
    </row>
    <row r="62" spans="1:19" ht="113.25" customHeight="1" x14ac:dyDescent="0.2">
      <c r="A62" s="92">
        <f t="shared" si="12"/>
        <v>29</v>
      </c>
      <c r="B62" s="37" t="s">
        <v>208</v>
      </c>
      <c r="C62" s="3" t="s">
        <v>160</v>
      </c>
      <c r="D62" s="122">
        <v>5900</v>
      </c>
      <c r="E62" s="122">
        <v>590</v>
      </c>
      <c r="F62" s="122">
        <v>590</v>
      </c>
      <c r="G62" s="39">
        <f t="shared" si="9"/>
        <v>100</v>
      </c>
      <c r="H62" s="29"/>
      <c r="I62" s="29"/>
      <c r="J62" s="29"/>
      <c r="K62" s="29"/>
      <c r="L62" s="29"/>
      <c r="M62" s="29"/>
      <c r="N62" s="29"/>
    </row>
    <row r="63" spans="1:19" ht="97.5" customHeight="1" x14ac:dyDescent="0.2">
      <c r="A63" s="92">
        <f t="shared" si="12"/>
        <v>30</v>
      </c>
      <c r="B63" s="37" t="s">
        <v>203</v>
      </c>
      <c r="C63" s="3" t="s">
        <v>160</v>
      </c>
      <c r="D63" s="122">
        <v>500</v>
      </c>
      <c r="E63" s="122">
        <v>50</v>
      </c>
      <c r="F63" s="122">
        <v>50</v>
      </c>
      <c r="G63" s="39">
        <f t="shared" si="9"/>
        <v>100</v>
      </c>
      <c r="H63" s="29"/>
      <c r="I63" s="29"/>
      <c r="J63" s="29"/>
      <c r="K63" s="29"/>
      <c r="L63" s="29"/>
      <c r="M63" s="29"/>
      <c r="N63" s="29"/>
    </row>
    <row r="64" spans="1:19" ht="94.5" x14ac:dyDescent="0.2">
      <c r="A64" s="92">
        <f t="shared" si="12"/>
        <v>31</v>
      </c>
      <c r="B64" s="37" t="s">
        <v>204</v>
      </c>
      <c r="C64" s="3" t="s">
        <v>160</v>
      </c>
      <c r="D64" s="122">
        <v>2000</v>
      </c>
      <c r="E64" s="122">
        <v>200</v>
      </c>
      <c r="F64" s="122">
        <v>200</v>
      </c>
      <c r="G64" s="39">
        <f t="shared" si="9"/>
        <v>100</v>
      </c>
      <c r="H64" s="29"/>
      <c r="I64" s="29"/>
      <c r="J64" s="29"/>
      <c r="K64" s="29"/>
      <c r="L64" s="29"/>
      <c r="M64" s="29"/>
      <c r="N64" s="29"/>
    </row>
    <row r="65" spans="1:21" ht="97.5" customHeight="1" x14ac:dyDescent="0.2">
      <c r="A65" s="92">
        <f t="shared" si="12"/>
        <v>32</v>
      </c>
      <c r="B65" s="37" t="s">
        <v>233</v>
      </c>
      <c r="C65" s="3" t="s">
        <v>160</v>
      </c>
      <c r="D65" s="122">
        <v>6790</v>
      </c>
      <c r="E65" s="122">
        <v>679</v>
      </c>
      <c r="F65" s="122">
        <v>679</v>
      </c>
      <c r="G65" s="39">
        <f t="shared" si="9"/>
        <v>100</v>
      </c>
      <c r="H65" s="29"/>
      <c r="I65" s="29"/>
      <c r="J65" s="29"/>
      <c r="K65" s="29"/>
      <c r="L65" s="29"/>
      <c r="M65" s="29"/>
      <c r="N65" s="29"/>
    </row>
    <row r="66" spans="1:21" ht="88.5" customHeight="1" x14ac:dyDescent="0.2">
      <c r="A66" s="92">
        <f t="shared" si="12"/>
        <v>33</v>
      </c>
      <c r="B66" s="37" t="s">
        <v>205</v>
      </c>
      <c r="C66" s="3" t="s">
        <v>160</v>
      </c>
      <c r="D66" s="122">
        <v>4812.3</v>
      </c>
      <c r="E66" s="122">
        <v>481.23</v>
      </c>
      <c r="F66" s="122">
        <v>481.23</v>
      </c>
      <c r="G66" s="39">
        <f t="shared" si="9"/>
        <v>100</v>
      </c>
      <c r="H66" s="30"/>
      <c r="I66" s="30"/>
      <c r="J66" s="30"/>
      <c r="K66" s="30"/>
      <c r="L66" s="30"/>
      <c r="M66" s="30"/>
      <c r="N66" s="30"/>
    </row>
    <row r="67" spans="1:21" ht="147" customHeight="1" x14ac:dyDescent="0.2">
      <c r="A67" s="92">
        <f t="shared" si="12"/>
        <v>34</v>
      </c>
      <c r="B67" s="37" t="s">
        <v>146</v>
      </c>
      <c r="C67" s="99" t="s">
        <v>160</v>
      </c>
      <c r="D67" s="122">
        <v>40072.5</v>
      </c>
      <c r="E67" s="122">
        <v>5329.3209999999999</v>
      </c>
      <c r="F67" s="122">
        <v>5329.3209999999999</v>
      </c>
      <c r="G67" s="39">
        <f t="shared" si="9"/>
        <v>100</v>
      </c>
      <c r="H67" s="107" t="s">
        <v>206</v>
      </c>
      <c r="I67" s="106">
        <v>100</v>
      </c>
      <c r="J67" s="106">
        <v>100</v>
      </c>
      <c r="K67" s="106">
        <v>100</v>
      </c>
      <c r="L67" s="106"/>
      <c r="M67" s="108"/>
      <c r="N67" s="106">
        <v>100</v>
      </c>
    </row>
    <row r="68" spans="1:21" ht="137.25" customHeight="1" x14ac:dyDescent="0.2">
      <c r="A68" s="92">
        <f t="shared" si="12"/>
        <v>35</v>
      </c>
      <c r="B68" s="80" t="s">
        <v>229</v>
      </c>
      <c r="C68" s="35" t="s">
        <v>160</v>
      </c>
      <c r="D68" s="126">
        <v>3165</v>
      </c>
      <c r="E68" s="126">
        <v>3165</v>
      </c>
      <c r="F68" s="126">
        <v>3165</v>
      </c>
      <c r="G68" s="86">
        <f t="shared" si="9"/>
        <v>100</v>
      </c>
      <c r="H68" s="28" t="s">
        <v>219</v>
      </c>
      <c r="I68" s="103">
        <v>95</v>
      </c>
      <c r="J68" s="103">
        <v>95</v>
      </c>
      <c r="K68" s="103">
        <v>95</v>
      </c>
      <c r="L68" s="103"/>
      <c r="M68" s="103"/>
      <c r="N68" s="103">
        <v>95</v>
      </c>
    </row>
    <row r="69" spans="1:21" ht="101.25" customHeight="1" x14ac:dyDescent="0.2">
      <c r="A69" s="92">
        <f t="shared" si="12"/>
        <v>36</v>
      </c>
      <c r="B69" s="38" t="s">
        <v>164</v>
      </c>
      <c r="C69" s="3" t="s">
        <v>160</v>
      </c>
      <c r="D69" s="126">
        <v>4566.1000000000004</v>
      </c>
      <c r="E69" s="126">
        <v>4566.1000000000004</v>
      </c>
      <c r="F69" s="126">
        <v>4566.1000000000004</v>
      </c>
      <c r="G69" s="86">
        <f t="shared" si="9"/>
        <v>100</v>
      </c>
      <c r="H69" s="81" t="s">
        <v>207</v>
      </c>
      <c r="I69" s="103">
        <v>6</v>
      </c>
      <c r="J69" s="103">
        <v>6</v>
      </c>
      <c r="K69" s="103">
        <v>6</v>
      </c>
      <c r="L69" s="103">
        <v>6</v>
      </c>
      <c r="M69" s="109">
        <f t="shared" ref="M69" si="14">L69/K69*100</f>
        <v>100</v>
      </c>
      <c r="N69" s="103">
        <v>6</v>
      </c>
    </row>
    <row r="70" spans="1:21" s="64" customFormat="1" ht="38.25" customHeight="1" x14ac:dyDescent="0.2">
      <c r="A70" s="171"/>
      <c r="B70" s="172" t="s">
        <v>114</v>
      </c>
      <c r="C70" s="58" t="s">
        <v>14</v>
      </c>
      <c r="D70" s="124">
        <f>SUM(D71:D72)</f>
        <v>284469.45782999991</v>
      </c>
      <c r="E70" s="124">
        <f t="shared" ref="E70:F70" si="15">SUM(E71:E72)</f>
        <v>235499.60114999994</v>
      </c>
      <c r="F70" s="124">
        <f t="shared" si="15"/>
        <v>235499.60114999994</v>
      </c>
      <c r="G70" s="66">
        <f t="shared" ref="G70:G76" si="16">F70/E70*100</f>
        <v>100</v>
      </c>
      <c r="H70" s="88"/>
      <c r="I70" s="60"/>
      <c r="J70" s="60"/>
      <c r="K70" s="60"/>
      <c r="L70" s="60"/>
      <c r="M70" s="60"/>
      <c r="N70" s="60"/>
      <c r="O70" s="62"/>
      <c r="P70" s="63"/>
      <c r="Q70" s="63"/>
      <c r="R70" s="63"/>
      <c r="S70" s="63"/>
    </row>
    <row r="71" spans="1:21" s="64" customFormat="1" ht="54" customHeight="1" x14ac:dyDescent="0.2">
      <c r="A71" s="171"/>
      <c r="B71" s="172"/>
      <c r="C71" s="58" t="s">
        <v>13</v>
      </c>
      <c r="D71" s="124">
        <f>SUM(D73,D76,D81,D83,D85,D87,D89,D91,D93,D95,D97,D99,D101,D103,D105,D107,D109)</f>
        <v>189315.09999999989</v>
      </c>
      <c r="E71" s="124">
        <f t="shared" ref="E71:F71" si="17">SUM(E73,E76,E81,E83,E85,E87,E89,E91,E93,E95,E97,E99,E101,E103,E105,E107,E109)</f>
        <v>159933.19179999991</v>
      </c>
      <c r="F71" s="124">
        <f t="shared" si="17"/>
        <v>159933.19179999991</v>
      </c>
      <c r="G71" s="66">
        <f t="shared" si="16"/>
        <v>100</v>
      </c>
      <c r="H71" s="88"/>
      <c r="I71" s="60"/>
      <c r="J71" s="60"/>
      <c r="K71" s="60"/>
      <c r="L71" s="60"/>
      <c r="M71" s="60"/>
      <c r="N71" s="60"/>
      <c r="O71" s="62"/>
      <c r="P71" s="63"/>
      <c r="Q71" s="63"/>
      <c r="R71" s="63"/>
      <c r="S71" s="63"/>
    </row>
    <row r="72" spans="1:21" s="64" customFormat="1" ht="52.5" customHeight="1" x14ac:dyDescent="0.2">
      <c r="A72" s="171"/>
      <c r="B72" s="172"/>
      <c r="C72" s="58" t="s">
        <v>10</v>
      </c>
      <c r="D72" s="124">
        <f>SUM(D80,D82,D84,D86,D88,D90,D92,D94,D96,D98,D100,D102,D104,D106,D108,D110:D115)</f>
        <v>95154.357830000008</v>
      </c>
      <c r="E72" s="124">
        <f t="shared" ref="E72:F72" si="18">SUM(E80,E82,E84,E86,E88,E90,E92,E94,E96,E98,E100,E102,E104,E106,E108,E110:E115)</f>
        <v>75566.409350000016</v>
      </c>
      <c r="F72" s="124">
        <f t="shared" si="18"/>
        <v>75566.409350000016</v>
      </c>
      <c r="G72" s="66">
        <f t="shared" si="16"/>
        <v>100</v>
      </c>
      <c r="H72" s="88"/>
      <c r="I72" s="60"/>
      <c r="J72" s="60"/>
      <c r="K72" s="60"/>
      <c r="L72" s="60"/>
      <c r="M72" s="60"/>
      <c r="N72" s="60"/>
      <c r="O72" s="62"/>
      <c r="P72" s="63"/>
      <c r="Q72" s="63"/>
      <c r="R72" s="63"/>
      <c r="S72" s="63"/>
    </row>
    <row r="73" spans="1:21" ht="97.5" customHeight="1" x14ac:dyDescent="0.2">
      <c r="A73" s="181">
        <f>A69+1</f>
        <v>37</v>
      </c>
      <c r="B73" s="166" t="s">
        <v>68</v>
      </c>
      <c r="C73" s="139" t="s">
        <v>189</v>
      </c>
      <c r="D73" s="145">
        <v>20342.5</v>
      </c>
      <c r="E73" s="145">
        <v>20342.5</v>
      </c>
      <c r="F73" s="145">
        <v>20342.5</v>
      </c>
      <c r="G73" s="153">
        <f t="shared" si="16"/>
        <v>100</v>
      </c>
      <c r="H73" s="93" t="s">
        <v>88</v>
      </c>
      <c r="I73" s="101">
        <v>96</v>
      </c>
      <c r="J73" s="101">
        <v>96</v>
      </c>
      <c r="K73" s="101">
        <v>96</v>
      </c>
      <c r="L73" s="101">
        <v>100</v>
      </c>
      <c r="M73" s="102">
        <f t="shared" ref="M73:M74" si="19">L73/K73*100</f>
        <v>104.16666666666667</v>
      </c>
      <c r="N73" s="101">
        <v>96</v>
      </c>
    </row>
    <row r="74" spans="1:21" ht="225" customHeight="1" x14ac:dyDescent="0.2">
      <c r="A74" s="164"/>
      <c r="B74" s="218"/>
      <c r="C74" s="140"/>
      <c r="D74" s="146"/>
      <c r="E74" s="146"/>
      <c r="F74" s="146"/>
      <c r="G74" s="154"/>
      <c r="H74" s="93" t="s">
        <v>89</v>
      </c>
      <c r="I74" s="101">
        <v>99</v>
      </c>
      <c r="J74" s="101">
        <v>99</v>
      </c>
      <c r="K74" s="101">
        <v>99</v>
      </c>
      <c r="L74" s="101">
        <v>100</v>
      </c>
      <c r="M74" s="102">
        <f t="shared" si="19"/>
        <v>101.01010101010101</v>
      </c>
      <c r="N74" s="101">
        <v>99</v>
      </c>
    </row>
    <row r="75" spans="1:21" ht="194.25" customHeight="1" x14ac:dyDescent="0.2">
      <c r="A75" s="165"/>
      <c r="B75" s="167"/>
      <c r="C75" s="141"/>
      <c r="D75" s="147"/>
      <c r="E75" s="147"/>
      <c r="F75" s="147"/>
      <c r="G75" s="155"/>
      <c r="H75" s="12" t="s">
        <v>90</v>
      </c>
      <c r="I75" s="101">
        <v>94</v>
      </c>
      <c r="J75" s="101">
        <v>96.29</v>
      </c>
      <c r="K75" s="101">
        <v>94</v>
      </c>
      <c r="L75" s="101">
        <v>115.9</v>
      </c>
      <c r="M75" s="102">
        <f t="shared" ref="M75" si="20">L75/K75*100</f>
        <v>123.29787234042553</v>
      </c>
      <c r="N75" s="101">
        <v>94</v>
      </c>
    </row>
    <row r="76" spans="1:21" ht="64.5" customHeight="1" x14ac:dyDescent="0.2">
      <c r="A76" s="181">
        <f>A73+1</f>
        <v>38</v>
      </c>
      <c r="B76" s="166" t="s">
        <v>209</v>
      </c>
      <c r="C76" s="139" t="s">
        <v>189</v>
      </c>
      <c r="D76" s="145">
        <v>68735.5</v>
      </c>
      <c r="E76" s="145">
        <v>68735.5</v>
      </c>
      <c r="F76" s="145">
        <v>68735.5</v>
      </c>
      <c r="G76" s="153">
        <f t="shared" si="16"/>
        <v>100</v>
      </c>
      <c r="H76" s="110" t="s">
        <v>100</v>
      </c>
      <c r="I76" s="111">
        <v>24.2</v>
      </c>
      <c r="J76" s="111">
        <v>24.2</v>
      </c>
      <c r="K76" s="111">
        <v>36.200000000000003</v>
      </c>
      <c r="L76" s="111"/>
      <c r="M76" s="102"/>
      <c r="N76" s="101">
        <v>48.2</v>
      </c>
    </row>
    <row r="77" spans="1:21" ht="55.5" customHeight="1" x14ac:dyDescent="0.2">
      <c r="A77" s="164"/>
      <c r="B77" s="218"/>
      <c r="C77" s="140"/>
      <c r="D77" s="146"/>
      <c r="E77" s="146"/>
      <c r="F77" s="146"/>
      <c r="G77" s="154"/>
      <c r="H77" s="112" t="s">
        <v>211</v>
      </c>
      <c r="I77" s="108">
        <v>14.3</v>
      </c>
      <c r="J77" s="108">
        <v>14.5</v>
      </c>
      <c r="K77" s="108">
        <v>21.3</v>
      </c>
      <c r="L77" s="108"/>
      <c r="M77" s="113"/>
      <c r="N77" s="106">
        <v>21.3</v>
      </c>
    </row>
    <row r="78" spans="1:21" ht="78.75" x14ac:dyDescent="0.2">
      <c r="A78" s="164"/>
      <c r="B78" s="218"/>
      <c r="C78" s="140"/>
      <c r="D78" s="146"/>
      <c r="E78" s="146"/>
      <c r="F78" s="146"/>
      <c r="G78" s="154"/>
      <c r="H78" s="112" t="s">
        <v>191</v>
      </c>
      <c r="I78" s="114">
        <v>1.66E-2</v>
      </c>
      <c r="J78" s="114">
        <v>1.66E-2</v>
      </c>
      <c r="K78" s="114">
        <v>1.9199999999999998E-2</v>
      </c>
      <c r="L78" s="114"/>
      <c r="M78" s="113"/>
      <c r="N78" s="114">
        <v>1.9199999999999998E-2</v>
      </c>
    </row>
    <row r="79" spans="1:21" ht="72" customHeight="1" x14ac:dyDescent="0.2">
      <c r="A79" s="165"/>
      <c r="B79" s="167"/>
      <c r="C79" s="141"/>
      <c r="D79" s="147"/>
      <c r="E79" s="147"/>
      <c r="F79" s="147"/>
      <c r="G79" s="155"/>
      <c r="H79" s="110" t="s">
        <v>101</v>
      </c>
      <c r="I79" s="101">
        <v>0.68610000000000004</v>
      </c>
      <c r="J79" s="101">
        <v>0.84150000000000003</v>
      </c>
      <c r="K79" s="101">
        <v>0.98609999999999998</v>
      </c>
      <c r="L79" s="101"/>
      <c r="M79" s="102"/>
      <c r="N79" s="101">
        <v>1.2861</v>
      </c>
      <c r="U79" s="54"/>
    </row>
    <row r="80" spans="1:21" ht="81" customHeight="1" x14ac:dyDescent="0.2">
      <c r="A80" s="92">
        <f>A76+1</f>
        <v>39</v>
      </c>
      <c r="B80" s="97" t="s">
        <v>210</v>
      </c>
      <c r="C80" s="3" t="s">
        <v>148</v>
      </c>
      <c r="D80" s="122">
        <v>9328.51</v>
      </c>
      <c r="E80" s="122">
        <v>9328.51</v>
      </c>
      <c r="F80" s="122">
        <v>9328.51</v>
      </c>
      <c r="G80" s="39">
        <f>F80/E80*100</f>
        <v>100</v>
      </c>
      <c r="H80" s="90" t="s">
        <v>80</v>
      </c>
      <c r="I80" s="100">
        <v>23.25</v>
      </c>
      <c r="J80" s="100">
        <v>24.02</v>
      </c>
      <c r="K80" s="109">
        <v>24.6</v>
      </c>
      <c r="L80" s="100"/>
      <c r="M80" s="104"/>
      <c r="N80" s="103">
        <v>24.6</v>
      </c>
    </row>
    <row r="81" spans="1:21" ht="83.25" customHeight="1" x14ac:dyDescent="0.2">
      <c r="A81" s="168">
        <f>A80+1</f>
        <v>40</v>
      </c>
      <c r="B81" s="166" t="s">
        <v>133</v>
      </c>
      <c r="C81" s="3" t="s">
        <v>189</v>
      </c>
      <c r="D81" s="122">
        <f>57459.6+21797.8</f>
        <v>79257.399999999994</v>
      </c>
      <c r="E81" s="122">
        <v>51114.426780000002</v>
      </c>
      <c r="F81" s="122">
        <v>51114.426780000002</v>
      </c>
      <c r="G81" s="39">
        <f t="shared" ref="G81:G84" si="21">F81/E81*100</f>
        <v>100</v>
      </c>
      <c r="H81" s="212" t="s">
        <v>60</v>
      </c>
      <c r="I81" s="151">
        <v>81.900000000000006</v>
      </c>
      <c r="J81" s="151">
        <v>82.7</v>
      </c>
      <c r="K81" s="151">
        <v>83.7</v>
      </c>
      <c r="L81" s="159"/>
      <c r="M81" s="194"/>
      <c r="N81" s="156">
        <v>83.7</v>
      </c>
    </row>
    <row r="82" spans="1:21" ht="126.75" customHeight="1" x14ac:dyDescent="0.2">
      <c r="A82" s="168">
        <f t="shared" ref="A82:A110" si="22">A81+1</f>
        <v>41</v>
      </c>
      <c r="B82" s="167"/>
      <c r="C82" s="3" t="s">
        <v>148</v>
      </c>
      <c r="D82" s="122">
        <f>38306.46+14531.86783</f>
        <v>52838.327829999995</v>
      </c>
      <c r="E82" s="122">
        <v>34076.337899999999</v>
      </c>
      <c r="F82" s="122">
        <v>34076.337899999999</v>
      </c>
      <c r="G82" s="39">
        <f t="shared" si="21"/>
        <v>100</v>
      </c>
      <c r="H82" s="214"/>
      <c r="I82" s="152"/>
      <c r="J82" s="152"/>
      <c r="K82" s="152"/>
      <c r="L82" s="160"/>
      <c r="M82" s="196"/>
      <c r="N82" s="158"/>
    </row>
    <row r="83" spans="1:21" ht="64.5" customHeight="1" x14ac:dyDescent="0.2">
      <c r="A83" s="168">
        <f>A81+1</f>
        <v>41</v>
      </c>
      <c r="B83" s="177" t="s">
        <v>212</v>
      </c>
      <c r="C83" s="3" t="s">
        <v>189</v>
      </c>
      <c r="D83" s="122">
        <v>1498.55</v>
      </c>
      <c r="E83" s="122">
        <v>1491.0562299999999</v>
      </c>
      <c r="F83" s="122">
        <v>1491.0562299999999</v>
      </c>
      <c r="G83" s="39">
        <f t="shared" si="21"/>
        <v>100</v>
      </c>
      <c r="H83" s="169" t="s">
        <v>107</v>
      </c>
      <c r="I83" s="156">
        <v>67</v>
      </c>
      <c r="J83" s="156">
        <v>74</v>
      </c>
      <c r="K83" s="156">
        <v>81</v>
      </c>
      <c r="L83" s="156"/>
      <c r="M83" s="194"/>
      <c r="N83" s="156">
        <v>88</v>
      </c>
    </row>
    <row r="84" spans="1:21" ht="71.25" customHeight="1" x14ac:dyDescent="0.2">
      <c r="A84" s="168">
        <f t="shared" si="22"/>
        <v>42</v>
      </c>
      <c r="B84" s="177"/>
      <c r="C84" s="3" t="s">
        <v>148</v>
      </c>
      <c r="D84" s="122">
        <v>999.03399999999988</v>
      </c>
      <c r="E84" s="122">
        <v>994.03985</v>
      </c>
      <c r="F84" s="122">
        <v>994.03985</v>
      </c>
      <c r="G84" s="39">
        <f t="shared" si="21"/>
        <v>100</v>
      </c>
      <c r="H84" s="170"/>
      <c r="I84" s="157"/>
      <c r="J84" s="157"/>
      <c r="K84" s="157"/>
      <c r="L84" s="157"/>
      <c r="M84" s="195"/>
      <c r="N84" s="157"/>
    </row>
    <row r="85" spans="1:21" ht="64.5" customHeight="1" x14ac:dyDescent="0.2">
      <c r="A85" s="168">
        <f>A83+1</f>
        <v>42</v>
      </c>
      <c r="B85" s="177" t="s">
        <v>165</v>
      </c>
      <c r="C85" s="3" t="s">
        <v>189</v>
      </c>
      <c r="D85" s="122">
        <v>1498.55</v>
      </c>
      <c r="E85" s="122">
        <v>1491.0562299999999</v>
      </c>
      <c r="F85" s="122">
        <v>1491.0562299999999</v>
      </c>
      <c r="G85" s="39">
        <f t="shared" ref="G85:G114" si="23">F85/E85*100</f>
        <v>100</v>
      </c>
      <c r="H85" s="170"/>
      <c r="I85" s="157"/>
      <c r="J85" s="157"/>
      <c r="K85" s="157"/>
      <c r="L85" s="157"/>
      <c r="M85" s="195"/>
      <c r="N85" s="157"/>
    </row>
    <row r="86" spans="1:21" ht="67.5" customHeight="1" x14ac:dyDescent="0.2">
      <c r="A86" s="168">
        <f t="shared" si="22"/>
        <v>43</v>
      </c>
      <c r="B86" s="177"/>
      <c r="C86" s="3" t="s">
        <v>148</v>
      </c>
      <c r="D86" s="122">
        <v>999.03399999999988</v>
      </c>
      <c r="E86" s="122">
        <v>994.03985</v>
      </c>
      <c r="F86" s="122">
        <v>994.03985</v>
      </c>
      <c r="G86" s="39">
        <f t="shared" si="23"/>
        <v>100</v>
      </c>
      <c r="H86" s="29"/>
      <c r="I86" s="29"/>
      <c r="J86" s="29"/>
      <c r="K86" s="29"/>
      <c r="L86" s="29"/>
      <c r="M86" s="115"/>
      <c r="N86" s="29"/>
    </row>
    <row r="87" spans="1:21" ht="68.25" customHeight="1" x14ac:dyDescent="0.2">
      <c r="A87" s="168">
        <f>A85+1</f>
        <v>43</v>
      </c>
      <c r="B87" s="177" t="s">
        <v>170</v>
      </c>
      <c r="C87" s="3" t="s">
        <v>189</v>
      </c>
      <c r="D87" s="122">
        <v>1498.55</v>
      </c>
      <c r="E87" s="122">
        <v>1204.85032</v>
      </c>
      <c r="F87" s="122">
        <v>1204.85032</v>
      </c>
      <c r="G87" s="39">
        <f t="shared" si="23"/>
        <v>100</v>
      </c>
      <c r="H87" s="29"/>
      <c r="I87" s="29"/>
      <c r="J87" s="29"/>
      <c r="K87" s="29"/>
      <c r="L87" s="29"/>
      <c r="M87" s="115"/>
      <c r="N87" s="29"/>
    </row>
    <row r="88" spans="1:21" ht="67.5" customHeight="1" x14ac:dyDescent="0.2">
      <c r="A88" s="168">
        <f t="shared" si="22"/>
        <v>44</v>
      </c>
      <c r="B88" s="177"/>
      <c r="C88" s="3" t="s">
        <v>148</v>
      </c>
      <c r="D88" s="122">
        <v>999.03399999999988</v>
      </c>
      <c r="E88" s="122">
        <v>803.23546999999996</v>
      </c>
      <c r="F88" s="122">
        <v>803.23546999999996</v>
      </c>
      <c r="G88" s="39">
        <f t="shared" si="23"/>
        <v>100</v>
      </c>
      <c r="H88" s="29"/>
      <c r="I88" s="29"/>
      <c r="J88" s="29"/>
      <c r="K88" s="29"/>
      <c r="L88" s="29"/>
      <c r="M88" s="115"/>
      <c r="N88" s="29"/>
    </row>
    <row r="89" spans="1:21" ht="66.75" customHeight="1" x14ac:dyDescent="0.2">
      <c r="A89" s="168">
        <f>A87+1</f>
        <v>44</v>
      </c>
      <c r="B89" s="177" t="s">
        <v>173</v>
      </c>
      <c r="C89" s="3" t="s">
        <v>189</v>
      </c>
      <c r="D89" s="122">
        <v>1498.55</v>
      </c>
      <c r="E89" s="122">
        <v>1491.0562299999999</v>
      </c>
      <c r="F89" s="122">
        <v>1491.0562299999999</v>
      </c>
      <c r="G89" s="39">
        <f t="shared" si="23"/>
        <v>100</v>
      </c>
      <c r="H89" s="29"/>
      <c r="I89" s="29"/>
      <c r="J89" s="29"/>
      <c r="K89" s="29"/>
      <c r="L89" s="29"/>
      <c r="M89" s="115"/>
      <c r="N89" s="29"/>
    </row>
    <row r="90" spans="1:21" ht="65.25" customHeight="1" x14ac:dyDescent="0.2">
      <c r="A90" s="168">
        <f t="shared" si="22"/>
        <v>45</v>
      </c>
      <c r="B90" s="177"/>
      <c r="C90" s="3" t="s">
        <v>148</v>
      </c>
      <c r="D90" s="122">
        <v>999.03399999999988</v>
      </c>
      <c r="E90" s="122">
        <v>994.03985</v>
      </c>
      <c r="F90" s="122">
        <v>994.03985</v>
      </c>
      <c r="G90" s="39">
        <f t="shared" si="23"/>
        <v>100</v>
      </c>
      <c r="H90" s="29"/>
      <c r="I90" s="29"/>
      <c r="J90" s="29"/>
      <c r="K90" s="29"/>
      <c r="L90" s="29"/>
      <c r="M90" s="115"/>
      <c r="N90" s="29"/>
    </row>
    <row r="91" spans="1:21" ht="63" x14ac:dyDescent="0.2">
      <c r="A91" s="168">
        <f>A89+1</f>
        <v>45</v>
      </c>
      <c r="B91" s="177" t="s">
        <v>172</v>
      </c>
      <c r="C91" s="3" t="s">
        <v>189</v>
      </c>
      <c r="D91" s="122">
        <v>1498.55</v>
      </c>
      <c r="E91" s="122">
        <v>1491.0562299999999</v>
      </c>
      <c r="F91" s="122">
        <v>1491.0562299999999</v>
      </c>
      <c r="G91" s="39">
        <f t="shared" si="23"/>
        <v>100</v>
      </c>
      <c r="H91" s="29"/>
      <c r="I91" s="29"/>
      <c r="J91" s="29"/>
      <c r="K91" s="29"/>
      <c r="L91" s="29"/>
      <c r="M91" s="115"/>
      <c r="N91" s="29"/>
    </row>
    <row r="92" spans="1:21" ht="82.5" customHeight="1" x14ac:dyDescent="0.2">
      <c r="A92" s="168">
        <f t="shared" si="22"/>
        <v>46</v>
      </c>
      <c r="B92" s="177"/>
      <c r="C92" s="3" t="s">
        <v>148</v>
      </c>
      <c r="D92" s="122">
        <v>999.03399999999988</v>
      </c>
      <c r="E92" s="122">
        <v>994.03985</v>
      </c>
      <c r="F92" s="122">
        <v>994.03985</v>
      </c>
      <c r="G92" s="39">
        <f t="shared" si="23"/>
        <v>100</v>
      </c>
      <c r="H92" s="30"/>
      <c r="I92" s="30"/>
      <c r="J92" s="30"/>
      <c r="K92" s="30"/>
      <c r="L92" s="30"/>
      <c r="M92" s="116"/>
      <c r="N92" s="30"/>
    </row>
    <row r="93" spans="1:21" ht="103.5" customHeight="1" x14ac:dyDescent="0.2">
      <c r="A93" s="168">
        <f>A91+1</f>
        <v>46</v>
      </c>
      <c r="B93" s="177" t="s">
        <v>168</v>
      </c>
      <c r="C93" s="3" t="s">
        <v>189</v>
      </c>
      <c r="D93" s="122">
        <v>784.46699999999998</v>
      </c>
      <c r="E93" s="122">
        <v>780.54391999999996</v>
      </c>
      <c r="F93" s="122">
        <v>780.54391999999996</v>
      </c>
      <c r="G93" s="39">
        <f t="shared" si="23"/>
        <v>100</v>
      </c>
      <c r="H93" s="169" t="s">
        <v>61</v>
      </c>
      <c r="I93" s="103">
        <v>0</v>
      </c>
      <c r="J93" s="103">
        <v>7</v>
      </c>
      <c r="K93" s="103">
        <v>6</v>
      </c>
      <c r="L93" s="103"/>
      <c r="M93" s="104"/>
      <c r="N93" s="103">
        <v>6</v>
      </c>
      <c r="U93" s="55"/>
    </row>
    <row r="94" spans="1:21" ht="66" customHeight="1" x14ac:dyDescent="0.2">
      <c r="A94" s="168">
        <f t="shared" si="22"/>
        <v>47</v>
      </c>
      <c r="B94" s="177"/>
      <c r="C94" s="3" t="s">
        <v>148</v>
      </c>
      <c r="D94" s="122">
        <v>522.97799999999995</v>
      </c>
      <c r="E94" s="122">
        <v>520.36386000000005</v>
      </c>
      <c r="F94" s="122">
        <v>520.36386000000005</v>
      </c>
      <c r="G94" s="39">
        <f t="shared" si="23"/>
        <v>100</v>
      </c>
      <c r="H94" s="170"/>
      <c r="I94" s="29"/>
      <c r="J94" s="29"/>
      <c r="K94" s="29"/>
      <c r="L94" s="29"/>
      <c r="M94" s="115"/>
      <c r="N94" s="29"/>
    </row>
    <row r="95" spans="1:21" ht="63" x14ac:dyDescent="0.2">
      <c r="A95" s="168">
        <f>A93+1</f>
        <v>47</v>
      </c>
      <c r="B95" s="177" t="s">
        <v>166</v>
      </c>
      <c r="C95" s="3" t="s">
        <v>189</v>
      </c>
      <c r="D95" s="122">
        <v>1498.55</v>
      </c>
      <c r="E95" s="122">
        <v>1491.0562299999999</v>
      </c>
      <c r="F95" s="122">
        <v>1491.0562299999999</v>
      </c>
      <c r="G95" s="39">
        <f t="shared" si="23"/>
        <v>100</v>
      </c>
      <c r="H95" s="170"/>
      <c r="I95" s="29"/>
      <c r="J95" s="29"/>
      <c r="K95" s="29"/>
      <c r="L95" s="29"/>
      <c r="M95" s="115"/>
      <c r="N95" s="29"/>
    </row>
    <row r="96" spans="1:21" ht="63" x14ac:dyDescent="0.2">
      <c r="A96" s="168">
        <f t="shared" si="22"/>
        <v>48</v>
      </c>
      <c r="B96" s="177"/>
      <c r="C96" s="3" t="s">
        <v>148</v>
      </c>
      <c r="D96" s="122">
        <v>999.03399999999988</v>
      </c>
      <c r="E96" s="122">
        <v>994.03985</v>
      </c>
      <c r="F96" s="122">
        <v>994.03985</v>
      </c>
      <c r="G96" s="39">
        <f t="shared" si="23"/>
        <v>100</v>
      </c>
      <c r="H96" s="29"/>
      <c r="I96" s="29"/>
      <c r="J96" s="29"/>
      <c r="K96" s="29"/>
      <c r="L96" s="29"/>
      <c r="M96" s="115"/>
      <c r="N96" s="29"/>
    </row>
    <row r="97" spans="1:14" ht="51.75" customHeight="1" x14ac:dyDescent="0.2">
      <c r="A97" s="168">
        <f>A95+1</f>
        <v>48</v>
      </c>
      <c r="B97" s="166" t="s">
        <v>171</v>
      </c>
      <c r="C97" s="3" t="s">
        <v>189</v>
      </c>
      <c r="D97" s="122">
        <v>1498.55</v>
      </c>
      <c r="E97" s="122">
        <v>1491.0562299999999</v>
      </c>
      <c r="F97" s="122">
        <v>1491.0562299999999</v>
      </c>
      <c r="G97" s="39">
        <f t="shared" si="23"/>
        <v>100</v>
      </c>
      <c r="H97" s="29"/>
      <c r="I97" s="29"/>
      <c r="J97" s="29"/>
      <c r="K97" s="29"/>
      <c r="L97" s="29"/>
      <c r="M97" s="115"/>
      <c r="N97" s="29"/>
    </row>
    <row r="98" spans="1:14" ht="63" x14ac:dyDescent="0.2">
      <c r="A98" s="168">
        <f t="shared" si="22"/>
        <v>49</v>
      </c>
      <c r="B98" s="167"/>
      <c r="C98" s="3" t="s">
        <v>148</v>
      </c>
      <c r="D98" s="122">
        <v>999.03399999999988</v>
      </c>
      <c r="E98" s="122">
        <v>994.03985</v>
      </c>
      <c r="F98" s="122">
        <v>994.03985</v>
      </c>
      <c r="G98" s="39">
        <f t="shared" si="23"/>
        <v>100</v>
      </c>
      <c r="H98" s="29"/>
      <c r="I98" s="29"/>
      <c r="J98" s="29"/>
      <c r="K98" s="29"/>
      <c r="L98" s="29"/>
      <c r="M98" s="115"/>
      <c r="N98" s="29"/>
    </row>
    <row r="99" spans="1:14" ht="63" x14ac:dyDescent="0.2">
      <c r="A99" s="168">
        <f>A97+1</f>
        <v>49</v>
      </c>
      <c r="B99" s="166" t="s">
        <v>174</v>
      </c>
      <c r="C99" s="3" t="s">
        <v>189</v>
      </c>
      <c r="D99" s="122">
        <v>1498.55</v>
      </c>
      <c r="E99" s="122">
        <v>1491.0562299999999</v>
      </c>
      <c r="F99" s="122">
        <v>1491.0562299999999</v>
      </c>
      <c r="G99" s="39">
        <f t="shared" si="23"/>
        <v>100</v>
      </c>
      <c r="H99" s="29"/>
      <c r="I99" s="29"/>
      <c r="J99" s="29"/>
      <c r="K99" s="29"/>
      <c r="L99" s="29"/>
      <c r="M99" s="115"/>
      <c r="N99" s="29"/>
    </row>
    <row r="100" spans="1:14" ht="70.5" customHeight="1" x14ac:dyDescent="0.2">
      <c r="A100" s="168">
        <f t="shared" si="22"/>
        <v>50</v>
      </c>
      <c r="B100" s="167"/>
      <c r="C100" s="3" t="s">
        <v>148</v>
      </c>
      <c r="D100" s="122">
        <v>999.03399999999988</v>
      </c>
      <c r="E100" s="122">
        <v>994.03985</v>
      </c>
      <c r="F100" s="122">
        <v>994.03985</v>
      </c>
      <c r="G100" s="39">
        <f t="shared" si="23"/>
        <v>100</v>
      </c>
      <c r="H100" s="29"/>
      <c r="I100" s="29"/>
      <c r="J100" s="29"/>
      <c r="K100" s="29"/>
      <c r="L100" s="29"/>
      <c r="M100" s="115"/>
      <c r="N100" s="29"/>
    </row>
    <row r="101" spans="1:14" ht="70.5" customHeight="1" x14ac:dyDescent="0.2">
      <c r="A101" s="168">
        <f>A99+1</f>
        <v>50</v>
      </c>
      <c r="B101" s="166" t="s">
        <v>169</v>
      </c>
      <c r="C101" s="3" t="s">
        <v>189</v>
      </c>
      <c r="D101" s="122">
        <v>1704.1679999999999</v>
      </c>
      <c r="E101" s="122">
        <v>847.83052999999995</v>
      </c>
      <c r="F101" s="122">
        <v>847.83052999999995</v>
      </c>
      <c r="G101" s="39">
        <f t="shared" si="23"/>
        <v>100</v>
      </c>
      <c r="H101" s="29"/>
      <c r="I101" s="29"/>
      <c r="J101" s="29"/>
      <c r="K101" s="29"/>
      <c r="L101" s="29"/>
      <c r="M101" s="115"/>
      <c r="N101" s="29"/>
    </row>
    <row r="102" spans="1:14" ht="63" x14ac:dyDescent="0.2">
      <c r="A102" s="168">
        <f t="shared" si="22"/>
        <v>51</v>
      </c>
      <c r="B102" s="167"/>
      <c r="C102" s="3" t="s">
        <v>148</v>
      </c>
      <c r="D102" s="122">
        <v>1136.1380000000001</v>
      </c>
      <c r="E102" s="122">
        <v>565.22170000000006</v>
      </c>
      <c r="F102" s="122">
        <v>565.22170000000006</v>
      </c>
      <c r="G102" s="39">
        <f t="shared" si="23"/>
        <v>100</v>
      </c>
      <c r="H102" s="29"/>
      <c r="I102" s="29"/>
      <c r="J102" s="29"/>
      <c r="K102" s="29"/>
      <c r="L102" s="29"/>
      <c r="M102" s="115"/>
      <c r="N102" s="29"/>
    </row>
    <row r="103" spans="1:14" ht="68.25" customHeight="1" x14ac:dyDescent="0.2">
      <c r="A103" s="168">
        <f>A101+1</f>
        <v>51</v>
      </c>
      <c r="B103" s="166" t="s">
        <v>167</v>
      </c>
      <c r="C103" s="3" t="s">
        <v>189</v>
      </c>
      <c r="D103" s="122">
        <v>2007.0150000000001</v>
      </c>
      <c r="E103" s="122">
        <v>1996.97802</v>
      </c>
      <c r="F103" s="122">
        <v>1996.97802</v>
      </c>
      <c r="G103" s="39">
        <f t="shared" si="23"/>
        <v>100</v>
      </c>
      <c r="H103" s="29"/>
      <c r="I103" s="29"/>
      <c r="J103" s="29"/>
      <c r="K103" s="29"/>
      <c r="L103" s="29"/>
      <c r="M103" s="115"/>
      <c r="N103" s="29"/>
    </row>
    <row r="104" spans="1:14" ht="63" x14ac:dyDescent="0.2">
      <c r="A104" s="168">
        <f t="shared" si="22"/>
        <v>52</v>
      </c>
      <c r="B104" s="167"/>
      <c r="C104" s="3" t="s">
        <v>148</v>
      </c>
      <c r="D104" s="122">
        <v>1338.01</v>
      </c>
      <c r="E104" s="122">
        <v>1331.32185</v>
      </c>
      <c r="F104" s="122">
        <v>1331.32185</v>
      </c>
      <c r="G104" s="39">
        <f t="shared" si="23"/>
        <v>100</v>
      </c>
      <c r="H104" s="29"/>
      <c r="I104" s="29"/>
      <c r="J104" s="29"/>
      <c r="K104" s="29"/>
      <c r="L104" s="29"/>
      <c r="M104" s="115"/>
      <c r="N104" s="29"/>
    </row>
    <row r="105" spans="1:14" ht="63" x14ac:dyDescent="0.2">
      <c r="A105" s="168">
        <f>A103+1</f>
        <v>52</v>
      </c>
      <c r="B105" s="166" t="s">
        <v>176</v>
      </c>
      <c r="C105" s="3" t="s">
        <v>189</v>
      </c>
      <c r="D105" s="122">
        <v>1498.55</v>
      </c>
      <c r="E105" s="127">
        <v>1491.0562299999999</v>
      </c>
      <c r="F105" s="127">
        <v>1491.0562299999999</v>
      </c>
      <c r="G105" s="39">
        <f t="shared" si="23"/>
        <v>100</v>
      </c>
      <c r="H105" s="29"/>
      <c r="I105" s="29"/>
      <c r="J105" s="29"/>
      <c r="K105" s="29"/>
      <c r="L105" s="29"/>
      <c r="M105" s="115"/>
      <c r="N105" s="29"/>
    </row>
    <row r="106" spans="1:14" ht="63" x14ac:dyDescent="0.2">
      <c r="A106" s="168">
        <f t="shared" si="22"/>
        <v>53</v>
      </c>
      <c r="B106" s="167"/>
      <c r="C106" s="3" t="s">
        <v>148</v>
      </c>
      <c r="D106" s="122">
        <v>999.03399999999988</v>
      </c>
      <c r="E106" s="122">
        <v>994.03985</v>
      </c>
      <c r="F106" s="122">
        <v>994.03985</v>
      </c>
      <c r="G106" s="39">
        <f t="shared" si="23"/>
        <v>100</v>
      </c>
      <c r="H106" s="29"/>
      <c r="I106" s="29"/>
      <c r="J106" s="29"/>
      <c r="K106" s="29"/>
      <c r="L106" s="29"/>
      <c r="M106" s="115"/>
      <c r="N106" s="29"/>
    </row>
    <row r="107" spans="1:14" ht="63" x14ac:dyDescent="0.2">
      <c r="A107" s="168">
        <f>A105+1</f>
        <v>53</v>
      </c>
      <c r="B107" s="166" t="s">
        <v>213</v>
      </c>
      <c r="C107" s="3" t="s">
        <v>189</v>
      </c>
      <c r="D107" s="122">
        <v>1498.55</v>
      </c>
      <c r="E107" s="122">
        <v>1491.0561600000001</v>
      </c>
      <c r="F107" s="122">
        <v>1491.0561600000001</v>
      </c>
      <c r="G107" s="39">
        <f t="shared" si="23"/>
        <v>100</v>
      </c>
      <c r="H107" s="29"/>
      <c r="I107" s="29"/>
      <c r="J107" s="29"/>
      <c r="K107" s="29"/>
      <c r="L107" s="29"/>
      <c r="M107" s="115"/>
      <c r="N107" s="29"/>
    </row>
    <row r="108" spans="1:14" ht="63" x14ac:dyDescent="0.2">
      <c r="A108" s="168">
        <f t="shared" si="22"/>
        <v>54</v>
      </c>
      <c r="B108" s="167"/>
      <c r="C108" s="3" t="s">
        <v>148</v>
      </c>
      <c r="D108" s="122">
        <v>999.03399999999988</v>
      </c>
      <c r="E108" s="122">
        <v>994.03992000000005</v>
      </c>
      <c r="F108" s="122">
        <v>994.03992000000005</v>
      </c>
      <c r="G108" s="39">
        <f t="shared" si="23"/>
        <v>100</v>
      </c>
      <c r="H108" s="29"/>
      <c r="I108" s="29"/>
      <c r="J108" s="29"/>
      <c r="K108" s="29"/>
      <c r="L108" s="29"/>
      <c r="M108" s="115"/>
      <c r="N108" s="29"/>
    </row>
    <row r="109" spans="1:14" ht="63" x14ac:dyDescent="0.2">
      <c r="A109" s="168">
        <f>A107+1</f>
        <v>54</v>
      </c>
      <c r="B109" s="166" t="s">
        <v>175</v>
      </c>
      <c r="C109" s="3" t="s">
        <v>189</v>
      </c>
      <c r="D109" s="122">
        <v>1498.55</v>
      </c>
      <c r="E109" s="122">
        <v>1491.0562299999999</v>
      </c>
      <c r="F109" s="122">
        <v>1491.0562299999999</v>
      </c>
      <c r="G109" s="39">
        <f t="shared" si="23"/>
        <v>100</v>
      </c>
      <c r="H109" s="29"/>
      <c r="I109" s="29"/>
      <c r="J109" s="29"/>
      <c r="K109" s="29"/>
      <c r="L109" s="29"/>
      <c r="M109" s="115"/>
      <c r="N109" s="29"/>
    </row>
    <row r="110" spans="1:14" ht="63" x14ac:dyDescent="0.2">
      <c r="A110" s="168">
        <f t="shared" si="22"/>
        <v>55</v>
      </c>
      <c r="B110" s="167"/>
      <c r="C110" s="3" t="s">
        <v>148</v>
      </c>
      <c r="D110" s="122">
        <v>999.03399999999988</v>
      </c>
      <c r="E110" s="122">
        <v>994.03985</v>
      </c>
      <c r="F110" s="122">
        <v>994.03985</v>
      </c>
      <c r="G110" s="39">
        <f t="shared" si="23"/>
        <v>100</v>
      </c>
      <c r="H110" s="29"/>
      <c r="I110" s="29"/>
      <c r="J110" s="29"/>
      <c r="K110" s="29"/>
      <c r="L110" s="29"/>
      <c r="M110" s="115"/>
      <c r="N110" s="29"/>
    </row>
    <row r="111" spans="1:14" ht="63" x14ac:dyDescent="0.2">
      <c r="A111" s="82">
        <f>A109+1</f>
        <v>55</v>
      </c>
      <c r="B111" s="97" t="s">
        <v>187</v>
      </c>
      <c r="C111" s="3" t="s">
        <v>181</v>
      </c>
      <c r="D111" s="122">
        <v>8399.7999999999993</v>
      </c>
      <c r="E111" s="122">
        <v>8399.7999999999993</v>
      </c>
      <c r="F111" s="122">
        <v>8399.7999999999993</v>
      </c>
      <c r="G111" s="39">
        <f t="shared" si="23"/>
        <v>100</v>
      </c>
      <c r="H111" s="30"/>
      <c r="I111" s="30"/>
      <c r="J111" s="30"/>
      <c r="K111" s="30"/>
      <c r="L111" s="30"/>
      <c r="M111" s="116"/>
      <c r="N111" s="30"/>
    </row>
    <row r="112" spans="1:14" ht="84" customHeight="1" x14ac:dyDescent="0.2">
      <c r="A112" s="82">
        <f t="shared" ref="A112" si="24">A110+1</f>
        <v>56</v>
      </c>
      <c r="B112" s="97" t="s">
        <v>239</v>
      </c>
      <c r="C112" s="3" t="s">
        <v>181</v>
      </c>
      <c r="D112" s="122">
        <v>1491.93</v>
      </c>
      <c r="E112" s="122">
        <v>1491.93</v>
      </c>
      <c r="F112" s="122">
        <v>1491.93</v>
      </c>
      <c r="G112" s="39">
        <f t="shared" si="23"/>
        <v>100</v>
      </c>
      <c r="H112" s="169" t="s">
        <v>180</v>
      </c>
      <c r="I112" s="161">
        <v>273958</v>
      </c>
      <c r="J112" s="161">
        <v>284026</v>
      </c>
      <c r="K112" s="161">
        <v>284026</v>
      </c>
      <c r="L112" s="156"/>
      <c r="M112" s="194"/>
      <c r="N112" s="161">
        <v>284026</v>
      </c>
    </row>
    <row r="113" spans="1:22" ht="63" x14ac:dyDescent="0.2">
      <c r="A113" s="82">
        <f>A112+1</f>
        <v>57</v>
      </c>
      <c r="B113" s="97" t="s">
        <v>230</v>
      </c>
      <c r="C113" s="3" t="s">
        <v>181</v>
      </c>
      <c r="D113" s="122">
        <v>1623.84</v>
      </c>
      <c r="E113" s="122">
        <v>1623.84</v>
      </c>
      <c r="F113" s="122">
        <v>1623.84</v>
      </c>
      <c r="G113" s="39">
        <f t="shared" si="23"/>
        <v>100</v>
      </c>
      <c r="H113" s="170"/>
      <c r="I113" s="162"/>
      <c r="J113" s="162"/>
      <c r="K113" s="162"/>
      <c r="L113" s="157"/>
      <c r="M113" s="195"/>
      <c r="N113" s="162"/>
    </row>
    <row r="114" spans="1:22" ht="65.25" customHeight="1" x14ac:dyDescent="0.2">
      <c r="A114" s="82">
        <f t="shared" ref="A114:A115" si="25">A113+1</f>
        <v>58</v>
      </c>
      <c r="B114" s="97" t="s">
        <v>231</v>
      </c>
      <c r="C114" s="3" t="s">
        <v>181</v>
      </c>
      <c r="D114" s="122">
        <v>6029.93</v>
      </c>
      <c r="E114" s="122">
        <v>6029.93</v>
      </c>
      <c r="F114" s="122">
        <v>6029.93</v>
      </c>
      <c r="G114" s="39">
        <f t="shared" si="23"/>
        <v>100</v>
      </c>
      <c r="H114" s="173"/>
      <c r="I114" s="163"/>
      <c r="J114" s="163"/>
      <c r="K114" s="163"/>
      <c r="L114" s="158"/>
      <c r="M114" s="196"/>
      <c r="N114" s="163"/>
    </row>
    <row r="115" spans="1:22" ht="110.25" x14ac:dyDescent="0.2">
      <c r="A115" s="82">
        <f t="shared" si="25"/>
        <v>59</v>
      </c>
      <c r="B115" s="97" t="s">
        <v>232</v>
      </c>
      <c r="C115" s="3" t="s">
        <v>181</v>
      </c>
      <c r="D115" s="122">
        <v>1455.52</v>
      </c>
      <c r="E115" s="122">
        <v>1455.52</v>
      </c>
      <c r="F115" s="122">
        <v>1455.52</v>
      </c>
      <c r="G115" s="39">
        <f t="shared" ref="G115" si="26">F115/E115*100</f>
        <v>100</v>
      </c>
      <c r="H115" s="112" t="s">
        <v>183</v>
      </c>
      <c r="I115" s="108">
        <v>12</v>
      </c>
      <c r="J115" s="117">
        <v>12.36</v>
      </c>
      <c r="K115" s="117" t="s">
        <v>21</v>
      </c>
      <c r="L115" s="118"/>
      <c r="M115" s="118"/>
      <c r="N115" s="106" t="s">
        <v>21</v>
      </c>
    </row>
    <row r="116" spans="1:22" s="64" customFormat="1" ht="48" customHeight="1" x14ac:dyDescent="0.2">
      <c r="A116" s="87"/>
      <c r="B116" s="65" t="s">
        <v>112</v>
      </c>
      <c r="C116" s="58" t="s">
        <v>10</v>
      </c>
      <c r="D116" s="124">
        <f>SUM(D117:D120)</f>
        <v>73364.168229999996</v>
      </c>
      <c r="E116" s="124">
        <f>SUM(E117:E120)</f>
        <v>37901.818229999997</v>
      </c>
      <c r="F116" s="124">
        <f>SUM(F117:F120)</f>
        <v>24879.058990000005</v>
      </c>
      <c r="G116" s="66">
        <f t="shared" ref="G116:G140" si="27">F116/E116*100</f>
        <v>65.640806040032572</v>
      </c>
      <c r="H116" s="88"/>
      <c r="I116" s="60"/>
      <c r="J116" s="60"/>
      <c r="K116" s="60"/>
      <c r="L116" s="60"/>
      <c r="M116" s="60"/>
      <c r="N116" s="60"/>
      <c r="O116" s="62"/>
      <c r="P116" s="63"/>
      <c r="Q116" s="63"/>
      <c r="R116" s="63"/>
      <c r="S116" s="63"/>
    </row>
    <row r="117" spans="1:22" ht="120.75" customHeight="1" x14ac:dyDescent="0.2">
      <c r="A117" s="82">
        <f>A115+1</f>
        <v>60</v>
      </c>
      <c r="B117" s="12" t="s">
        <v>23</v>
      </c>
      <c r="C117" s="3" t="s">
        <v>53</v>
      </c>
      <c r="D117" s="122">
        <v>29345.667290000001</v>
      </c>
      <c r="E117" s="122">
        <v>15160.727290000001</v>
      </c>
      <c r="F117" s="122">
        <v>9951.6236000000008</v>
      </c>
      <c r="G117" s="39">
        <f t="shared" si="27"/>
        <v>65.640806075075844</v>
      </c>
      <c r="H117" s="93" t="s">
        <v>91</v>
      </c>
      <c r="I117" s="111">
        <v>7</v>
      </c>
      <c r="J117" s="111">
        <v>7</v>
      </c>
      <c r="K117" s="111">
        <v>7</v>
      </c>
      <c r="L117" s="111">
        <v>7</v>
      </c>
      <c r="M117" s="102">
        <f t="shared" ref="M117:M120" si="28">L117/K117*100</f>
        <v>100</v>
      </c>
      <c r="N117" s="111">
        <v>7</v>
      </c>
    </row>
    <row r="118" spans="1:22" ht="96" customHeight="1" x14ac:dyDescent="0.2">
      <c r="A118" s="216">
        <f>A117+1</f>
        <v>61</v>
      </c>
      <c r="B118" s="177" t="s">
        <v>67</v>
      </c>
      <c r="C118" s="139" t="s">
        <v>53</v>
      </c>
      <c r="D118" s="145">
        <v>36682.08412</v>
      </c>
      <c r="E118" s="145">
        <v>18950.90912</v>
      </c>
      <c r="F118" s="145">
        <v>12439.529500000001</v>
      </c>
      <c r="G118" s="153">
        <f t="shared" si="27"/>
        <v>65.640806049097876</v>
      </c>
      <c r="H118" s="12" t="s">
        <v>51</v>
      </c>
      <c r="I118" s="101">
        <v>690</v>
      </c>
      <c r="J118" s="102">
        <v>697</v>
      </c>
      <c r="K118" s="101">
        <v>690</v>
      </c>
      <c r="L118" s="102">
        <v>320</v>
      </c>
      <c r="M118" s="102">
        <f t="shared" si="28"/>
        <v>46.376811594202898</v>
      </c>
      <c r="N118" s="101">
        <v>690</v>
      </c>
    </row>
    <row r="119" spans="1:22" ht="94.5" customHeight="1" x14ac:dyDescent="0.2">
      <c r="A119" s="217"/>
      <c r="B119" s="177"/>
      <c r="C119" s="141"/>
      <c r="D119" s="147"/>
      <c r="E119" s="147"/>
      <c r="F119" s="147"/>
      <c r="G119" s="155"/>
      <c r="H119" s="12" t="s">
        <v>98</v>
      </c>
      <c r="I119" s="119">
        <v>2000</v>
      </c>
      <c r="J119" s="119">
        <v>3591</v>
      </c>
      <c r="K119" s="119">
        <v>2050</v>
      </c>
      <c r="L119" s="119">
        <v>1248</v>
      </c>
      <c r="M119" s="102">
        <f t="shared" si="28"/>
        <v>60.878048780487802</v>
      </c>
      <c r="N119" s="119">
        <v>2100</v>
      </c>
      <c r="U119" s="50"/>
      <c r="V119" s="19"/>
    </row>
    <row r="120" spans="1:22" ht="129.75" customHeight="1" x14ac:dyDescent="0.2">
      <c r="A120" s="27">
        <f>A118+1</f>
        <v>62</v>
      </c>
      <c r="B120" s="41" t="s">
        <v>15</v>
      </c>
      <c r="C120" s="3" t="s">
        <v>53</v>
      </c>
      <c r="D120" s="122">
        <v>7336.4168200000004</v>
      </c>
      <c r="E120" s="122">
        <v>3790.1818199999998</v>
      </c>
      <c r="F120" s="122">
        <v>2487.90589</v>
      </c>
      <c r="G120" s="39">
        <f t="shared" si="27"/>
        <v>65.640805854532857</v>
      </c>
      <c r="H120" s="93" t="s">
        <v>99</v>
      </c>
      <c r="I120" s="119">
        <v>22800</v>
      </c>
      <c r="J120" s="119">
        <v>36412</v>
      </c>
      <c r="K120" s="119">
        <v>22900</v>
      </c>
      <c r="L120" s="119">
        <v>14867</v>
      </c>
      <c r="M120" s="102">
        <f t="shared" si="28"/>
        <v>64.921397379912662</v>
      </c>
      <c r="N120" s="119">
        <v>23000</v>
      </c>
      <c r="U120" s="50"/>
    </row>
    <row r="121" spans="1:22" s="64" customFormat="1" ht="31.5" customHeight="1" x14ac:dyDescent="0.2">
      <c r="A121" s="171"/>
      <c r="B121" s="172" t="s">
        <v>113</v>
      </c>
      <c r="C121" s="58" t="s">
        <v>14</v>
      </c>
      <c r="D121" s="124">
        <f>D122+D123</f>
        <v>62356.411769999999</v>
      </c>
      <c r="E121" s="124">
        <f>E122+E123</f>
        <v>35948.732000000004</v>
      </c>
      <c r="F121" s="124">
        <f>F122+F123</f>
        <v>33772.490330000001</v>
      </c>
      <c r="G121" s="66">
        <f t="shared" si="27"/>
        <v>93.946263055954233</v>
      </c>
      <c r="H121" s="88"/>
      <c r="I121" s="60"/>
      <c r="J121" s="60"/>
      <c r="K121" s="60"/>
      <c r="L121" s="60"/>
      <c r="M121" s="60"/>
      <c r="N121" s="60"/>
      <c r="O121" s="62"/>
      <c r="P121" s="63"/>
      <c r="Q121" s="63"/>
      <c r="R121" s="63"/>
      <c r="S121" s="63"/>
    </row>
    <row r="122" spans="1:22" s="64" customFormat="1" ht="49.5" customHeight="1" x14ac:dyDescent="0.2">
      <c r="A122" s="171"/>
      <c r="B122" s="172"/>
      <c r="C122" s="58" t="s">
        <v>13</v>
      </c>
      <c r="D122" s="124">
        <f>D127+D128</f>
        <v>23218.5</v>
      </c>
      <c r="E122" s="124">
        <f t="shared" ref="E122:F122" si="29">E127+E128</f>
        <v>12716.896330000001</v>
      </c>
      <c r="F122" s="124">
        <f t="shared" si="29"/>
        <v>12677.184430000001</v>
      </c>
      <c r="G122" s="66">
        <f t="shared" si="27"/>
        <v>99.687723333040651</v>
      </c>
      <c r="H122" s="88"/>
      <c r="I122" s="60"/>
      <c r="J122" s="60"/>
      <c r="K122" s="60"/>
      <c r="L122" s="60"/>
      <c r="M122" s="60"/>
      <c r="N122" s="60"/>
      <c r="O122" s="62"/>
      <c r="P122" s="63"/>
      <c r="Q122" s="63"/>
      <c r="R122" s="63"/>
      <c r="S122" s="63"/>
    </row>
    <row r="123" spans="1:22" s="64" customFormat="1" ht="51.75" customHeight="1" x14ac:dyDescent="0.2">
      <c r="A123" s="171"/>
      <c r="B123" s="172"/>
      <c r="C123" s="58" t="s">
        <v>10</v>
      </c>
      <c r="D123" s="124">
        <f>D124+D126+D125</f>
        <v>39137.911769999999</v>
      </c>
      <c r="E123" s="124">
        <f t="shared" ref="E123:F123" si="30">E124+E126+E125</f>
        <v>23231.83567</v>
      </c>
      <c r="F123" s="124">
        <f t="shared" si="30"/>
        <v>21095.305899999999</v>
      </c>
      <c r="G123" s="66">
        <f t="shared" si="27"/>
        <v>90.803439726637833</v>
      </c>
      <c r="H123" s="88"/>
      <c r="I123" s="60"/>
      <c r="J123" s="60"/>
      <c r="K123" s="60"/>
      <c r="L123" s="60"/>
      <c r="M123" s="60"/>
      <c r="N123" s="60"/>
      <c r="O123" s="62"/>
      <c r="P123" s="63"/>
      <c r="Q123" s="63"/>
      <c r="R123" s="63"/>
      <c r="S123" s="63"/>
    </row>
    <row r="124" spans="1:22" ht="108.75" customHeight="1" x14ac:dyDescent="0.2">
      <c r="A124" s="216">
        <f>A120+1</f>
        <v>63</v>
      </c>
      <c r="B124" s="222" t="s">
        <v>54</v>
      </c>
      <c r="C124" s="71" t="s">
        <v>214</v>
      </c>
      <c r="D124" s="121">
        <v>16623.52</v>
      </c>
      <c r="E124" s="121">
        <v>9838.5869999999995</v>
      </c>
      <c r="F124" s="121">
        <v>9838.5869999999995</v>
      </c>
      <c r="G124" s="39">
        <f t="shared" si="27"/>
        <v>100</v>
      </c>
      <c r="H124" s="169" t="s">
        <v>92</v>
      </c>
      <c r="I124" s="156">
        <v>100</v>
      </c>
      <c r="J124" s="156">
        <v>100</v>
      </c>
      <c r="K124" s="156">
        <v>100</v>
      </c>
      <c r="L124" s="156">
        <v>50.6</v>
      </c>
      <c r="M124" s="194">
        <f t="shared" ref="M124:M128" si="31">L124/K124*100</f>
        <v>50.6</v>
      </c>
      <c r="N124" s="156">
        <v>100</v>
      </c>
    </row>
    <row r="125" spans="1:22" ht="73.5" customHeight="1" x14ac:dyDescent="0.2">
      <c r="A125" s="217"/>
      <c r="B125" s="223"/>
      <c r="C125" s="3" t="s">
        <v>53</v>
      </c>
      <c r="D125" s="121">
        <v>4502.87835</v>
      </c>
      <c r="E125" s="121">
        <v>2678.6497300000001</v>
      </c>
      <c r="F125" s="121">
        <v>2251.3437800000002</v>
      </c>
      <c r="G125" s="39">
        <f t="shared" si="27"/>
        <v>84.047710859157391</v>
      </c>
      <c r="H125" s="173"/>
      <c r="I125" s="158"/>
      <c r="J125" s="158"/>
      <c r="K125" s="158"/>
      <c r="L125" s="158"/>
      <c r="M125" s="196"/>
      <c r="N125" s="158"/>
    </row>
    <row r="126" spans="1:22" ht="167.25" customHeight="1" x14ac:dyDescent="0.2">
      <c r="A126" s="94">
        <f>A124+1</f>
        <v>64</v>
      </c>
      <c r="B126" s="98" t="s">
        <v>58</v>
      </c>
      <c r="C126" s="3" t="s">
        <v>53</v>
      </c>
      <c r="D126" s="121">
        <v>18011.513419999999</v>
      </c>
      <c r="E126" s="121">
        <v>10714.59894</v>
      </c>
      <c r="F126" s="121">
        <v>9005.3751200000006</v>
      </c>
      <c r="G126" s="39">
        <f t="shared" si="27"/>
        <v>84.047710702272909</v>
      </c>
      <c r="H126" s="81" t="s">
        <v>123</v>
      </c>
      <c r="I126" s="103">
        <v>83</v>
      </c>
      <c r="J126" s="103">
        <v>96</v>
      </c>
      <c r="K126" s="103">
        <v>84</v>
      </c>
      <c r="L126" s="103">
        <v>92</v>
      </c>
      <c r="M126" s="104">
        <f t="shared" si="31"/>
        <v>109.52380952380953</v>
      </c>
      <c r="N126" s="103">
        <v>85</v>
      </c>
    </row>
    <row r="127" spans="1:22" ht="112.5" customHeight="1" x14ac:dyDescent="0.2">
      <c r="A127" s="92">
        <f>A126+1</f>
        <v>65</v>
      </c>
      <c r="B127" s="70" t="s">
        <v>56</v>
      </c>
      <c r="C127" s="3" t="s">
        <v>215</v>
      </c>
      <c r="D127" s="121">
        <v>22969.3</v>
      </c>
      <c r="E127" s="128">
        <v>12592.196330000001</v>
      </c>
      <c r="F127" s="128">
        <v>12552.48443</v>
      </c>
      <c r="G127" s="39">
        <f t="shared" si="27"/>
        <v>99.684630870109686</v>
      </c>
      <c r="H127" s="12" t="s">
        <v>93</v>
      </c>
      <c r="I127" s="101">
        <v>100</v>
      </c>
      <c r="J127" s="101">
        <v>100</v>
      </c>
      <c r="K127" s="101">
        <v>100</v>
      </c>
      <c r="L127" s="101">
        <v>100</v>
      </c>
      <c r="M127" s="102">
        <f t="shared" si="31"/>
        <v>100</v>
      </c>
      <c r="N127" s="101">
        <v>100</v>
      </c>
    </row>
    <row r="128" spans="1:22" ht="94.5" customHeight="1" x14ac:dyDescent="0.2">
      <c r="A128" s="92">
        <f>A127+1</f>
        <v>66</v>
      </c>
      <c r="B128" s="70" t="s">
        <v>57</v>
      </c>
      <c r="C128" s="3" t="s">
        <v>215</v>
      </c>
      <c r="D128" s="121">
        <v>249.2</v>
      </c>
      <c r="E128" s="121">
        <v>124.7</v>
      </c>
      <c r="F128" s="121">
        <v>124.7</v>
      </c>
      <c r="G128" s="39">
        <f t="shared" si="27"/>
        <v>100</v>
      </c>
      <c r="H128" s="12" t="s">
        <v>184</v>
      </c>
      <c r="I128" s="101">
        <v>878</v>
      </c>
      <c r="J128" s="101">
        <v>878</v>
      </c>
      <c r="K128" s="101">
        <v>878</v>
      </c>
      <c r="L128" s="101">
        <v>449</v>
      </c>
      <c r="M128" s="102">
        <f t="shared" si="31"/>
        <v>51.138952164009112</v>
      </c>
      <c r="N128" s="101">
        <v>878</v>
      </c>
    </row>
    <row r="129" spans="1:24" s="64" customFormat="1" ht="34.5" customHeight="1" x14ac:dyDescent="0.2">
      <c r="A129" s="209"/>
      <c r="B129" s="174" t="s">
        <v>115</v>
      </c>
      <c r="C129" s="58" t="s">
        <v>155</v>
      </c>
      <c r="D129" s="123">
        <f>SUM(D130:D131)</f>
        <v>266752.5</v>
      </c>
      <c r="E129" s="123">
        <f t="shared" ref="E129:F129" si="32">SUM(E130:E131)</f>
        <v>166136.54402</v>
      </c>
      <c r="F129" s="123">
        <f t="shared" si="32"/>
        <v>134229.72129000002</v>
      </c>
      <c r="G129" s="68">
        <f t="shared" si="27"/>
        <v>80.794819756116425</v>
      </c>
      <c r="H129" s="88"/>
      <c r="I129" s="60"/>
      <c r="J129" s="60"/>
      <c r="K129" s="60"/>
      <c r="L129" s="60"/>
      <c r="M129" s="61"/>
      <c r="N129" s="60"/>
      <c r="O129" s="62"/>
      <c r="P129" s="63"/>
      <c r="Q129" s="63"/>
      <c r="R129" s="63"/>
      <c r="S129" s="63"/>
    </row>
    <row r="130" spans="1:24" s="64" customFormat="1" ht="48" customHeight="1" x14ac:dyDescent="0.2">
      <c r="A130" s="210"/>
      <c r="B130" s="175"/>
      <c r="C130" s="58" t="s">
        <v>10</v>
      </c>
      <c r="D130" s="123">
        <f>SUM(D133,D135,D140,D144,D146,D151,D153,D164)</f>
        <v>266752.5</v>
      </c>
      <c r="E130" s="123">
        <f>SUM(E133,E135,E140,E144,E146,E151,E153,E164)</f>
        <v>166136.54402</v>
      </c>
      <c r="F130" s="123">
        <f>SUM(F133,F135,F140,F144,F146,F151,F153,F164)</f>
        <v>134229.72129000002</v>
      </c>
      <c r="G130" s="68">
        <f t="shared" si="27"/>
        <v>80.794819756116425</v>
      </c>
      <c r="H130" s="88"/>
      <c r="I130" s="60"/>
      <c r="J130" s="60"/>
      <c r="K130" s="60"/>
      <c r="L130" s="60"/>
      <c r="M130" s="61"/>
      <c r="N130" s="60"/>
      <c r="O130" s="62"/>
      <c r="P130" s="63"/>
      <c r="Q130" s="63"/>
      <c r="R130" s="63"/>
      <c r="S130" s="63"/>
    </row>
    <row r="131" spans="1:24" s="64" customFormat="1" ht="49.5" customHeight="1" x14ac:dyDescent="0.2">
      <c r="A131" s="210"/>
      <c r="B131" s="175"/>
      <c r="C131" s="58" t="s">
        <v>13</v>
      </c>
      <c r="D131" s="123">
        <f>SUM(D134,D137,D143,D145,D152,D156,D165,D147)</f>
        <v>0</v>
      </c>
      <c r="E131" s="123">
        <f>SUM(E134,E137,E143,E145,E152,E156,E165,E147)</f>
        <v>0</v>
      </c>
      <c r="F131" s="123">
        <f>SUM(F134,F137,F143,F145,F152,F156,F165,F147)</f>
        <v>0</v>
      </c>
      <c r="G131" s="68">
        <v>0</v>
      </c>
      <c r="H131" s="88"/>
      <c r="I131" s="60"/>
      <c r="J131" s="60"/>
      <c r="K131" s="60"/>
      <c r="L131" s="60"/>
      <c r="M131" s="61"/>
      <c r="N131" s="60"/>
      <c r="O131" s="62"/>
      <c r="P131" s="63"/>
      <c r="Q131" s="63"/>
      <c r="R131" s="63"/>
      <c r="S131" s="63"/>
    </row>
    <row r="132" spans="1:24" s="64" customFormat="1" ht="39.75" customHeight="1" x14ac:dyDescent="0.2">
      <c r="A132" s="211"/>
      <c r="B132" s="176"/>
      <c r="C132" s="58" t="s">
        <v>39</v>
      </c>
      <c r="D132" s="123">
        <f>SUM(D166)</f>
        <v>301817.19</v>
      </c>
      <c r="E132" s="123">
        <f t="shared" ref="E132:F132" si="33">SUM(E166)</f>
        <v>60896</v>
      </c>
      <c r="F132" s="123">
        <f t="shared" si="33"/>
        <v>60896</v>
      </c>
      <c r="G132" s="68">
        <f t="shared" si="27"/>
        <v>100</v>
      </c>
      <c r="H132" s="88"/>
      <c r="I132" s="60"/>
      <c r="J132" s="60"/>
      <c r="K132" s="60"/>
      <c r="L132" s="60"/>
      <c r="M132" s="61"/>
      <c r="N132" s="60"/>
      <c r="O132" s="62"/>
      <c r="P132" s="63"/>
      <c r="Q132" s="63"/>
      <c r="R132" s="63"/>
      <c r="S132" s="63"/>
    </row>
    <row r="133" spans="1:24" ht="136.5" customHeight="1" x14ac:dyDescent="0.2">
      <c r="A133" s="94">
        <f>A128+1</f>
        <v>67</v>
      </c>
      <c r="B133" s="28" t="s">
        <v>26</v>
      </c>
      <c r="C133" s="3" t="s">
        <v>161</v>
      </c>
      <c r="D133" s="121">
        <v>11750.18593</v>
      </c>
      <c r="E133" s="121">
        <v>7410.9197000000004</v>
      </c>
      <c r="F133" s="122">
        <v>6114.3812799999996</v>
      </c>
      <c r="G133" s="36">
        <f t="shared" si="27"/>
        <v>82.505026737774529</v>
      </c>
      <c r="H133" s="93" t="s">
        <v>141</v>
      </c>
      <c r="I133" s="101">
        <v>100</v>
      </c>
      <c r="J133" s="101">
        <v>100</v>
      </c>
      <c r="K133" s="101">
        <v>100</v>
      </c>
      <c r="L133" s="101">
        <v>100</v>
      </c>
      <c r="M133" s="101">
        <f>L133/K133*100</f>
        <v>100</v>
      </c>
      <c r="N133" s="101">
        <v>100</v>
      </c>
    </row>
    <row r="134" spans="1:24" ht="239.25" customHeight="1" x14ac:dyDescent="0.2">
      <c r="A134" s="34"/>
      <c r="B134" s="30"/>
      <c r="C134" s="35" t="s">
        <v>190</v>
      </c>
      <c r="D134" s="129">
        <v>0</v>
      </c>
      <c r="E134" s="129">
        <v>0</v>
      </c>
      <c r="F134" s="129">
        <v>0</v>
      </c>
      <c r="G134" s="36">
        <v>0</v>
      </c>
      <c r="H134" s="93" t="s">
        <v>52</v>
      </c>
      <c r="I134" s="101">
        <v>100</v>
      </c>
      <c r="J134" s="101">
        <v>100</v>
      </c>
      <c r="K134" s="101">
        <v>100</v>
      </c>
      <c r="L134" s="101">
        <v>100</v>
      </c>
      <c r="M134" s="101">
        <f>L134/K134*100</f>
        <v>100</v>
      </c>
      <c r="N134" s="101">
        <v>100</v>
      </c>
    </row>
    <row r="135" spans="1:24" ht="111.75" customHeight="1" x14ac:dyDescent="0.2">
      <c r="A135" s="181">
        <f>A133+1</f>
        <v>68</v>
      </c>
      <c r="B135" s="169" t="s">
        <v>27</v>
      </c>
      <c r="C135" s="139" t="s">
        <v>161</v>
      </c>
      <c r="D135" s="130">
        <v>15365.62775</v>
      </c>
      <c r="E135" s="130">
        <v>9691.2026800000003</v>
      </c>
      <c r="F135" s="125">
        <v>7995.72937</v>
      </c>
      <c r="G135" s="148">
        <f t="shared" si="27"/>
        <v>82.505026816754182</v>
      </c>
      <c r="H135" s="93" t="s">
        <v>124</v>
      </c>
      <c r="I135" s="101">
        <v>7</v>
      </c>
      <c r="J135" s="101">
        <v>2.8</v>
      </c>
      <c r="K135" s="101">
        <v>6.9</v>
      </c>
      <c r="L135" s="101"/>
      <c r="M135" s="111"/>
      <c r="N135" s="101">
        <v>6.8</v>
      </c>
      <c r="U135" s="50"/>
    </row>
    <row r="136" spans="1:24" ht="66" customHeight="1" x14ac:dyDescent="0.2">
      <c r="A136" s="165"/>
      <c r="B136" s="173"/>
      <c r="C136" s="141"/>
      <c r="D136" s="131"/>
      <c r="E136" s="131"/>
      <c r="F136" s="132"/>
      <c r="G136" s="150"/>
      <c r="H136" s="93" t="s">
        <v>119</v>
      </c>
      <c r="I136" s="101">
        <v>11.3</v>
      </c>
      <c r="J136" s="101">
        <v>11.3</v>
      </c>
      <c r="K136" s="101">
        <v>11.2</v>
      </c>
      <c r="L136" s="101"/>
      <c r="M136" s="102"/>
      <c r="N136" s="101">
        <v>11.1</v>
      </c>
    </row>
    <row r="137" spans="1:24" ht="68.25" customHeight="1" x14ac:dyDescent="0.2">
      <c r="A137" s="164"/>
      <c r="B137" s="170"/>
      <c r="C137" s="140" t="s">
        <v>190</v>
      </c>
      <c r="D137" s="142">
        <v>0</v>
      </c>
      <c r="E137" s="142">
        <v>0</v>
      </c>
      <c r="F137" s="142">
        <v>0</v>
      </c>
      <c r="G137" s="148">
        <v>0</v>
      </c>
      <c r="H137" s="93" t="s">
        <v>120</v>
      </c>
      <c r="I137" s="101">
        <v>18.600000000000001</v>
      </c>
      <c r="J137" s="101">
        <v>18.600000000000001</v>
      </c>
      <c r="K137" s="101">
        <v>18.7</v>
      </c>
      <c r="L137" s="101"/>
      <c r="M137" s="102"/>
      <c r="N137" s="111">
        <v>18.8</v>
      </c>
    </row>
    <row r="138" spans="1:24" ht="34.5" customHeight="1" x14ac:dyDescent="0.2">
      <c r="A138" s="164"/>
      <c r="B138" s="170"/>
      <c r="C138" s="140"/>
      <c r="D138" s="143"/>
      <c r="E138" s="143"/>
      <c r="F138" s="143"/>
      <c r="G138" s="149" t="e">
        <f t="shared" si="27"/>
        <v>#DIV/0!</v>
      </c>
      <c r="H138" s="93" t="s">
        <v>118</v>
      </c>
      <c r="I138" s="101">
        <v>106.3</v>
      </c>
      <c r="J138" s="101">
        <v>106.3</v>
      </c>
      <c r="K138" s="101">
        <v>104.2</v>
      </c>
      <c r="L138" s="101"/>
      <c r="M138" s="102"/>
      <c r="N138" s="101">
        <v>108.3</v>
      </c>
    </row>
    <row r="139" spans="1:24" ht="33" customHeight="1" x14ac:dyDescent="0.2">
      <c r="A139" s="165"/>
      <c r="B139" s="173"/>
      <c r="C139" s="141"/>
      <c r="D139" s="144"/>
      <c r="E139" s="144"/>
      <c r="F139" s="144"/>
      <c r="G139" s="150" t="e">
        <f t="shared" si="27"/>
        <v>#DIV/0!</v>
      </c>
      <c r="H139" s="93" t="s">
        <v>47</v>
      </c>
      <c r="I139" s="101">
        <v>45</v>
      </c>
      <c r="J139" s="101">
        <v>45</v>
      </c>
      <c r="K139" s="101">
        <v>46</v>
      </c>
      <c r="L139" s="101"/>
      <c r="M139" s="102"/>
      <c r="N139" s="101">
        <v>46</v>
      </c>
    </row>
    <row r="140" spans="1:24" ht="97.5" customHeight="1" x14ac:dyDescent="0.2">
      <c r="A140" s="179">
        <f>A135+1</f>
        <v>69</v>
      </c>
      <c r="B140" s="212" t="s">
        <v>44</v>
      </c>
      <c r="C140" s="139" t="s">
        <v>161</v>
      </c>
      <c r="D140" s="142">
        <v>14913.697529999999</v>
      </c>
      <c r="E140" s="142">
        <v>9406.1673100000007</v>
      </c>
      <c r="F140" s="145">
        <v>7760.5608599999996</v>
      </c>
      <c r="G140" s="148">
        <f t="shared" si="27"/>
        <v>82.505026800336594</v>
      </c>
      <c r="H140" s="93" t="s">
        <v>66</v>
      </c>
      <c r="I140" s="101">
        <v>100</v>
      </c>
      <c r="J140" s="101">
        <v>100</v>
      </c>
      <c r="K140" s="101">
        <v>100</v>
      </c>
      <c r="L140" s="101">
        <v>100</v>
      </c>
      <c r="M140" s="102">
        <f t="shared" ref="M140:M145" si="34">L140/K140*100</f>
        <v>100</v>
      </c>
      <c r="N140" s="101">
        <v>100</v>
      </c>
      <c r="X140" s="4">
        <v>12846.704610000001</v>
      </c>
    </row>
    <row r="141" spans="1:24" ht="79.5" customHeight="1" x14ac:dyDescent="0.2">
      <c r="A141" s="179"/>
      <c r="B141" s="213"/>
      <c r="C141" s="140"/>
      <c r="D141" s="143"/>
      <c r="E141" s="143"/>
      <c r="F141" s="146"/>
      <c r="G141" s="149"/>
      <c r="H141" s="93" t="s">
        <v>237</v>
      </c>
      <c r="I141" s="101">
        <v>100</v>
      </c>
      <c r="J141" s="101">
        <v>153.30000000000001</v>
      </c>
      <c r="K141" s="101">
        <v>100</v>
      </c>
      <c r="L141" s="101"/>
      <c r="M141" s="102"/>
      <c r="N141" s="101">
        <v>100</v>
      </c>
    </row>
    <row r="142" spans="1:24" ht="97.5" customHeight="1" x14ac:dyDescent="0.2">
      <c r="A142" s="179"/>
      <c r="B142" s="213"/>
      <c r="C142" s="141"/>
      <c r="D142" s="144"/>
      <c r="E142" s="144"/>
      <c r="F142" s="147"/>
      <c r="G142" s="150"/>
      <c r="H142" s="93" t="s">
        <v>238</v>
      </c>
      <c r="I142" s="101">
        <v>100</v>
      </c>
      <c r="J142" s="101">
        <v>105.3</v>
      </c>
      <c r="K142" s="101">
        <v>100</v>
      </c>
      <c r="L142" s="101"/>
      <c r="M142" s="102"/>
      <c r="N142" s="101">
        <v>100</v>
      </c>
    </row>
    <row r="143" spans="1:24" ht="97.5" customHeight="1" x14ac:dyDescent="0.2">
      <c r="A143" s="179"/>
      <c r="B143" s="214"/>
      <c r="C143" s="3" t="s">
        <v>190</v>
      </c>
      <c r="D143" s="121">
        <v>0</v>
      </c>
      <c r="E143" s="121">
        <v>0</v>
      </c>
      <c r="F143" s="121">
        <v>0</v>
      </c>
      <c r="G143" s="36">
        <v>0</v>
      </c>
      <c r="H143" s="93" t="s">
        <v>48</v>
      </c>
      <c r="I143" s="101">
        <v>99</v>
      </c>
      <c r="J143" s="101">
        <v>99</v>
      </c>
      <c r="K143" s="101">
        <v>99</v>
      </c>
      <c r="L143" s="101">
        <v>100</v>
      </c>
      <c r="M143" s="111">
        <f t="shared" si="34"/>
        <v>101.01010101010101</v>
      </c>
      <c r="N143" s="101">
        <v>99</v>
      </c>
    </row>
    <row r="144" spans="1:24" ht="147.75" customHeight="1" x14ac:dyDescent="0.2">
      <c r="A144" s="92">
        <f>A140+1</f>
        <v>70</v>
      </c>
      <c r="B144" s="12" t="s">
        <v>28</v>
      </c>
      <c r="C144" s="3" t="s">
        <v>161</v>
      </c>
      <c r="D144" s="121">
        <v>8586.6743299999998</v>
      </c>
      <c r="E144" s="121">
        <v>5415.67209</v>
      </c>
      <c r="F144" s="122">
        <v>4468.2017100000003</v>
      </c>
      <c r="G144" s="36">
        <f t="shared" ref="G144:G170" si="35">F144/E144*100</f>
        <v>82.505026813763394</v>
      </c>
      <c r="H144" s="93" t="s">
        <v>49</v>
      </c>
      <c r="I144" s="101">
        <v>96</v>
      </c>
      <c r="J144" s="101">
        <v>96</v>
      </c>
      <c r="K144" s="101">
        <v>96</v>
      </c>
      <c r="L144" s="101">
        <v>96</v>
      </c>
      <c r="M144" s="102">
        <f t="shared" si="34"/>
        <v>100</v>
      </c>
      <c r="N144" s="101">
        <v>96</v>
      </c>
    </row>
    <row r="145" spans="1:24" ht="256.5" customHeight="1" x14ac:dyDescent="0.2">
      <c r="A145" s="33"/>
      <c r="B145" s="29"/>
      <c r="C145" s="89" t="s">
        <v>190</v>
      </c>
      <c r="D145" s="133">
        <v>0</v>
      </c>
      <c r="E145" s="133">
        <v>0</v>
      </c>
      <c r="F145" s="133">
        <v>0</v>
      </c>
      <c r="G145" s="84">
        <v>0</v>
      </c>
      <c r="H145" s="93" t="s">
        <v>62</v>
      </c>
      <c r="I145" s="101">
        <v>100</v>
      </c>
      <c r="J145" s="101">
        <v>100</v>
      </c>
      <c r="K145" s="101">
        <v>100</v>
      </c>
      <c r="L145" s="101">
        <v>100</v>
      </c>
      <c r="M145" s="102">
        <f t="shared" si="34"/>
        <v>100</v>
      </c>
      <c r="N145" s="101">
        <v>100</v>
      </c>
    </row>
    <row r="146" spans="1:24" ht="99.75" customHeight="1" x14ac:dyDescent="0.2">
      <c r="A146" s="92">
        <f>A144+1</f>
        <v>71</v>
      </c>
      <c r="B146" s="12" t="s">
        <v>29</v>
      </c>
      <c r="C146" s="3" t="s">
        <v>161</v>
      </c>
      <c r="D146" s="121">
        <v>96713.068809999997</v>
      </c>
      <c r="E146" s="121">
        <v>60997.569810000001</v>
      </c>
      <c r="F146" s="122">
        <v>50326.061320000001</v>
      </c>
      <c r="G146" s="36">
        <f t="shared" si="35"/>
        <v>82.505026801493159</v>
      </c>
      <c r="H146" s="93" t="s">
        <v>179</v>
      </c>
      <c r="I146" s="27" t="s">
        <v>70</v>
      </c>
      <c r="J146" s="27" t="s">
        <v>70</v>
      </c>
      <c r="K146" s="27" t="s">
        <v>70</v>
      </c>
      <c r="L146" s="27"/>
      <c r="M146" s="102"/>
      <c r="N146" s="27" t="s">
        <v>70</v>
      </c>
      <c r="U146" s="19"/>
      <c r="V146" s="19"/>
      <c r="W146" s="19"/>
      <c r="X146" s="19"/>
    </row>
    <row r="147" spans="1:24" ht="97.5" customHeight="1" x14ac:dyDescent="0.2">
      <c r="A147" s="33"/>
      <c r="B147" s="29"/>
      <c r="C147" s="40" t="s">
        <v>190</v>
      </c>
      <c r="D147" s="133">
        <v>0</v>
      </c>
      <c r="E147" s="133">
        <v>0</v>
      </c>
      <c r="F147" s="133">
        <v>0</v>
      </c>
      <c r="G147" s="84">
        <v>0</v>
      </c>
      <c r="H147" s="93" t="s">
        <v>220</v>
      </c>
      <c r="I147" s="101" t="s">
        <v>127</v>
      </c>
      <c r="J147" s="101">
        <v>74.75</v>
      </c>
      <c r="K147" s="101" t="s">
        <v>221</v>
      </c>
      <c r="L147" s="101">
        <v>63.09</v>
      </c>
      <c r="M147" s="102">
        <v>100</v>
      </c>
      <c r="N147" s="101" t="s">
        <v>221</v>
      </c>
      <c r="U147" s="21"/>
    </row>
    <row r="148" spans="1:24" ht="162.75" customHeight="1" x14ac:dyDescent="0.2">
      <c r="A148" s="33"/>
      <c r="B148" s="29"/>
      <c r="C148" s="40"/>
      <c r="D148" s="134"/>
      <c r="E148" s="135"/>
      <c r="F148" s="135"/>
      <c r="G148" s="42"/>
      <c r="H148" s="93" t="s">
        <v>122</v>
      </c>
      <c r="I148" s="27" t="s">
        <v>178</v>
      </c>
      <c r="J148" s="101">
        <v>2</v>
      </c>
      <c r="K148" s="27" t="s">
        <v>222</v>
      </c>
      <c r="L148" s="101"/>
      <c r="M148" s="102"/>
      <c r="N148" s="101">
        <v>20.5</v>
      </c>
      <c r="U148" s="50"/>
      <c r="V148" s="19"/>
    </row>
    <row r="149" spans="1:24" ht="113.25" customHeight="1" x14ac:dyDescent="0.2">
      <c r="A149" s="33"/>
      <c r="B149" s="29"/>
      <c r="C149" s="40"/>
      <c r="D149" s="134"/>
      <c r="E149" s="135"/>
      <c r="F149" s="135"/>
      <c r="G149" s="42"/>
      <c r="H149" s="93" t="s">
        <v>45</v>
      </c>
      <c r="I149" s="27" t="s">
        <v>46</v>
      </c>
      <c r="J149" s="101">
        <v>0</v>
      </c>
      <c r="K149" s="27" t="s">
        <v>46</v>
      </c>
      <c r="L149" s="101">
        <v>0</v>
      </c>
      <c r="M149" s="102">
        <v>100</v>
      </c>
      <c r="N149" s="101">
        <v>0</v>
      </c>
    </row>
    <row r="150" spans="1:24" ht="128.25" customHeight="1" x14ac:dyDescent="0.2">
      <c r="A150" s="33"/>
      <c r="B150" s="29"/>
      <c r="C150" s="40"/>
      <c r="D150" s="134"/>
      <c r="E150" s="135"/>
      <c r="F150" s="135"/>
      <c r="G150" s="42"/>
      <c r="H150" s="93" t="s">
        <v>223</v>
      </c>
      <c r="I150" s="27" t="s">
        <v>126</v>
      </c>
      <c r="J150" s="101">
        <v>31</v>
      </c>
      <c r="K150" s="27" t="s">
        <v>224</v>
      </c>
      <c r="L150" s="101"/>
      <c r="M150" s="102"/>
      <c r="N150" s="101">
        <v>53</v>
      </c>
      <c r="U150" s="50"/>
    </row>
    <row r="151" spans="1:24" ht="96" customHeight="1" x14ac:dyDescent="0.2">
      <c r="A151" s="181">
        <f>A146+1</f>
        <v>72</v>
      </c>
      <c r="B151" s="169" t="s">
        <v>30</v>
      </c>
      <c r="C151" s="3" t="s">
        <v>161</v>
      </c>
      <c r="D151" s="121">
        <v>60672.315999999999</v>
      </c>
      <c r="E151" s="122">
        <v>36160.413950000002</v>
      </c>
      <c r="F151" s="122">
        <v>26992.880349999999</v>
      </c>
      <c r="G151" s="36">
        <f t="shared" si="35"/>
        <v>74.647597749638038</v>
      </c>
      <c r="H151" s="169" t="s">
        <v>121</v>
      </c>
      <c r="I151" s="156">
        <v>100</v>
      </c>
      <c r="J151" s="156">
        <v>100</v>
      </c>
      <c r="K151" s="156">
        <v>100</v>
      </c>
      <c r="L151" s="156">
        <v>100</v>
      </c>
      <c r="M151" s="194">
        <f t="shared" ref="M151:M158" si="36">L151/K151*100</f>
        <v>100</v>
      </c>
      <c r="N151" s="156">
        <v>100</v>
      </c>
    </row>
    <row r="152" spans="1:24" ht="66" customHeight="1" x14ac:dyDescent="0.2">
      <c r="A152" s="165"/>
      <c r="B152" s="173"/>
      <c r="C152" s="32" t="s">
        <v>190</v>
      </c>
      <c r="D152" s="130">
        <v>0</v>
      </c>
      <c r="E152" s="130">
        <v>0</v>
      </c>
      <c r="F152" s="130">
        <v>0</v>
      </c>
      <c r="G152" s="83">
        <v>0</v>
      </c>
      <c r="H152" s="173"/>
      <c r="I152" s="158"/>
      <c r="J152" s="158"/>
      <c r="K152" s="158"/>
      <c r="L152" s="158"/>
      <c r="M152" s="196"/>
      <c r="N152" s="158"/>
    </row>
    <row r="153" spans="1:24" ht="67.5" customHeight="1" x14ac:dyDescent="0.2">
      <c r="A153" s="181">
        <f>A151+1</f>
        <v>73</v>
      </c>
      <c r="B153" s="219" t="s">
        <v>16</v>
      </c>
      <c r="C153" s="139" t="s">
        <v>161</v>
      </c>
      <c r="D153" s="130">
        <v>47000.743719999999</v>
      </c>
      <c r="E153" s="130">
        <v>29643.678790000002</v>
      </c>
      <c r="F153" s="125">
        <v>24457.525130000002</v>
      </c>
      <c r="G153" s="153">
        <f t="shared" si="35"/>
        <v>82.505026799340783</v>
      </c>
      <c r="H153" s="12" t="s">
        <v>63</v>
      </c>
      <c r="I153" s="101">
        <v>90</v>
      </c>
      <c r="J153" s="101">
        <v>90</v>
      </c>
      <c r="K153" s="101">
        <v>90</v>
      </c>
      <c r="L153" s="101"/>
      <c r="M153" s="102"/>
      <c r="N153" s="101">
        <v>90</v>
      </c>
    </row>
    <row r="154" spans="1:24" ht="221.25" customHeight="1" x14ac:dyDescent="0.2">
      <c r="A154" s="164"/>
      <c r="B154" s="220"/>
      <c r="C154" s="140"/>
      <c r="D154" s="134"/>
      <c r="E154" s="134"/>
      <c r="F154" s="135"/>
      <c r="G154" s="154"/>
      <c r="H154" s="110" t="s">
        <v>216</v>
      </c>
      <c r="I154" s="101">
        <v>100</v>
      </c>
      <c r="J154" s="101">
        <v>100</v>
      </c>
      <c r="K154" s="101">
        <v>100</v>
      </c>
      <c r="L154" s="101">
        <v>100</v>
      </c>
      <c r="M154" s="101">
        <f t="shared" si="36"/>
        <v>100</v>
      </c>
      <c r="N154" s="101">
        <v>100</v>
      </c>
    </row>
    <row r="155" spans="1:24" ht="257.25" customHeight="1" x14ac:dyDescent="0.2">
      <c r="A155" s="165"/>
      <c r="B155" s="221"/>
      <c r="C155" s="141"/>
      <c r="D155" s="131"/>
      <c r="E155" s="131"/>
      <c r="F155" s="132"/>
      <c r="G155" s="155"/>
      <c r="H155" s="110" t="s">
        <v>217</v>
      </c>
      <c r="I155" s="101">
        <v>100</v>
      </c>
      <c r="J155" s="101">
        <v>100</v>
      </c>
      <c r="K155" s="101">
        <v>100</v>
      </c>
      <c r="L155" s="101">
        <v>100</v>
      </c>
      <c r="M155" s="101">
        <f t="shared" si="36"/>
        <v>100</v>
      </c>
      <c r="N155" s="101">
        <v>100</v>
      </c>
    </row>
    <row r="156" spans="1:24" ht="273.75" customHeight="1" x14ac:dyDescent="0.2">
      <c r="A156" s="31"/>
      <c r="B156" s="43"/>
      <c r="C156" s="32" t="s">
        <v>190</v>
      </c>
      <c r="D156" s="130">
        <v>0</v>
      </c>
      <c r="E156" s="130">
        <v>0</v>
      </c>
      <c r="F156" s="130">
        <v>0</v>
      </c>
      <c r="G156" s="85">
        <v>0</v>
      </c>
      <c r="H156" s="110" t="s">
        <v>218</v>
      </c>
      <c r="I156" s="101">
        <v>100</v>
      </c>
      <c r="J156" s="101">
        <v>100</v>
      </c>
      <c r="K156" s="101">
        <v>100</v>
      </c>
      <c r="L156" s="101">
        <v>100</v>
      </c>
      <c r="M156" s="101">
        <f t="shared" si="36"/>
        <v>100</v>
      </c>
      <c r="N156" s="101">
        <v>100</v>
      </c>
    </row>
    <row r="157" spans="1:24" ht="88.5" customHeight="1" x14ac:dyDescent="0.2">
      <c r="A157" s="33"/>
      <c r="B157" s="44"/>
      <c r="C157" s="40"/>
      <c r="D157" s="136"/>
      <c r="E157" s="135"/>
      <c r="F157" s="135"/>
      <c r="G157" s="45"/>
      <c r="H157" s="12" t="s">
        <v>84</v>
      </c>
      <c r="I157" s="101">
        <v>100</v>
      </c>
      <c r="J157" s="101">
        <v>100</v>
      </c>
      <c r="K157" s="101">
        <v>100</v>
      </c>
      <c r="L157" s="101">
        <v>100</v>
      </c>
      <c r="M157" s="101">
        <f t="shared" si="36"/>
        <v>100</v>
      </c>
      <c r="N157" s="101">
        <v>100</v>
      </c>
    </row>
    <row r="158" spans="1:24" ht="224.25" customHeight="1" x14ac:dyDescent="0.2">
      <c r="A158" s="33"/>
      <c r="B158" s="44"/>
      <c r="C158" s="40"/>
      <c r="D158" s="136"/>
      <c r="E158" s="135"/>
      <c r="F158" s="135"/>
      <c r="G158" s="45"/>
      <c r="H158" s="110" t="s">
        <v>105</v>
      </c>
      <c r="I158" s="101">
        <v>100</v>
      </c>
      <c r="J158" s="101">
        <v>100</v>
      </c>
      <c r="K158" s="101">
        <v>100</v>
      </c>
      <c r="L158" s="101">
        <v>100</v>
      </c>
      <c r="M158" s="101">
        <f t="shared" si="36"/>
        <v>100</v>
      </c>
      <c r="N158" s="101">
        <v>100</v>
      </c>
    </row>
    <row r="159" spans="1:24" ht="66" customHeight="1" x14ac:dyDescent="0.2">
      <c r="A159" s="33"/>
      <c r="B159" s="44"/>
      <c r="C159" s="40"/>
      <c r="D159" s="136"/>
      <c r="E159" s="135"/>
      <c r="F159" s="135"/>
      <c r="G159" s="45"/>
      <c r="H159" s="93" t="s">
        <v>65</v>
      </c>
      <c r="I159" s="101">
        <v>100</v>
      </c>
      <c r="J159" s="101">
        <v>100</v>
      </c>
      <c r="K159" s="101">
        <v>100</v>
      </c>
      <c r="L159" s="101"/>
      <c r="M159" s="101"/>
      <c r="N159" s="101">
        <v>100</v>
      </c>
    </row>
    <row r="160" spans="1:24" ht="110.25" x14ac:dyDescent="0.2">
      <c r="A160" s="33"/>
      <c r="B160" s="44"/>
      <c r="C160" s="40"/>
      <c r="D160" s="136"/>
      <c r="E160" s="135"/>
      <c r="F160" s="135"/>
      <c r="G160" s="45"/>
      <c r="H160" s="93" t="s">
        <v>64</v>
      </c>
      <c r="I160" s="101" t="s">
        <v>142</v>
      </c>
      <c r="J160" s="101">
        <v>10.74</v>
      </c>
      <c r="K160" s="101" t="s">
        <v>79</v>
      </c>
      <c r="L160" s="101"/>
      <c r="M160" s="102"/>
      <c r="N160" s="101" t="s">
        <v>79</v>
      </c>
    </row>
    <row r="161" spans="1:31" ht="126" x14ac:dyDescent="0.2">
      <c r="A161" s="33"/>
      <c r="B161" s="44"/>
      <c r="C161" s="40"/>
      <c r="D161" s="136"/>
      <c r="E161" s="135"/>
      <c r="F161" s="135"/>
      <c r="G161" s="45"/>
      <c r="H161" s="93" t="s">
        <v>69</v>
      </c>
      <c r="I161" s="101" t="s">
        <v>97</v>
      </c>
      <c r="J161" s="101">
        <v>66.56</v>
      </c>
      <c r="K161" s="101" t="s">
        <v>97</v>
      </c>
      <c r="L161" s="101"/>
      <c r="M161" s="102"/>
      <c r="N161" s="101" t="s">
        <v>97</v>
      </c>
    </row>
    <row r="162" spans="1:31" ht="65.25" customHeight="1" x14ac:dyDescent="0.2">
      <c r="A162" s="33"/>
      <c r="B162" s="44"/>
      <c r="C162" s="40"/>
      <c r="D162" s="136"/>
      <c r="E162" s="135"/>
      <c r="F162" s="135"/>
      <c r="G162" s="45"/>
      <c r="H162" s="93" t="s">
        <v>102</v>
      </c>
      <c r="I162" s="101">
        <v>100</v>
      </c>
      <c r="J162" s="101">
        <v>100</v>
      </c>
      <c r="K162" s="101">
        <v>100</v>
      </c>
      <c r="L162" s="101"/>
      <c r="M162" s="102"/>
      <c r="N162" s="101">
        <v>100</v>
      </c>
    </row>
    <row r="163" spans="1:31" ht="99.75" customHeight="1" x14ac:dyDescent="0.2">
      <c r="A163" s="34"/>
      <c r="B163" s="46"/>
      <c r="C163" s="35"/>
      <c r="D163" s="137"/>
      <c r="E163" s="132"/>
      <c r="F163" s="132"/>
      <c r="G163" s="47"/>
      <c r="H163" s="93" t="s">
        <v>196</v>
      </c>
      <c r="I163" s="101">
        <v>100</v>
      </c>
      <c r="J163" s="101">
        <v>100</v>
      </c>
      <c r="K163" s="101">
        <v>100</v>
      </c>
      <c r="L163" s="101"/>
      <c r="M163" s="102"/>
      <c r="N163" s="101">
        <v>100</v>
      </c>
      <c r="V163" s="19"/>
    </row>
    <row r="164" spans="1:31" ht="65.25" customHeight="1" x14ac:dyDescent="0.2">
      <c r="A164" s="181">
        <f>A153+1</f>
        <v>74</v>
      </c>
      <c r="B164" s="219" t="s">
        <v>17</v>
      </c>
      <c r="C164" s="3" t="s">
        <v>161</v>
      </c>
      <c r="D164" s="121">
        <v>11750.18593</v>
      </c>
      <c r="E164" s="121">
        <v>7410.9196899999997</v>
      </c>
      <c r="F164" s="122">
        <v>6114.3812699999999</v>
      </c>
      <c r="G164" s="39">
        <f t="shared" si="35"/>
        <v>82.505026714167514</v>
      </c>
      <c r="H164" s="169" t="s">
        <v>106</v>
      </c>
      <c r="I164" s="159">
        <v>415.6</v>
      </c>
      <c r="J164" s="159">
        <v>699.08</v>
      </c>
      <c r="K164" s="159">
        <v>409.1</v>
      </c>
      <c r="L164" s="159">
        <f>(D169+D170)/4001.625</f>
        <v>370.75288895886041</v>
      </c>
      <c r="M164" s="159">
        <f t="shared" ref="M164:M166" si="37">L164/K164*100</f>
        <v>90.62647004616484</v>
      </c>
      <c r="N164" s="159">
        <v>329.5</v>
      </c>
      <c r="U164" s="20"/>
      <c r="V164" s="19" t="s">
        <v>236</v>
      </c>
      <c r="AE164" s="19"/>
    </row>
    <row r="165" spans="1:31" ht="65.25" customHeight="1" x14ac:dyDescent="0.2">
      <c r="A165" s="165"/>
      <c r="B165" s="221"/>
      <c r="C165" s="3" t="s">
        <v>190</v>
      </c>
      <c r="D165" s="122">
        <v>0</v>
      </c>
      <c r="E165" s="122">
        <v>0</v>
      </c>
      <c r="F165" s="122">
        <v>0</v>
      </c>
      <c r="G165" s="39">
        <v>0</v>
      </c>
      <c r="H165" s="173"/>
      <c r="I165" s="160"/>
      <c r="J165" s="160"/>
      <c r="K165" s="160"/>
      <c r="L165" s="160"/>
      <c r="M165" s="160"/>
      <c r="N165" s="160"/>
      <c r="U165" s="56"/>
      <c r="V165" s="19"/>
    </row>
    <row r="166" spans="1:31" ht="110.25" x14ac:dyDescent="0.2">
      <c r="A166" s="92">
        <f>A164+1</f>
        <v>75</v>
      </c>
      <c r="B166" s="48" t="s">
        <v>55</v>
      </c>
      <c r="C166" s="3" t="s">
        <v>39</v>
      </c>
      <c r="D166" s="122">
        <v>301817.19</v>
      </c>
      <c r="E166" s="122">
        <v>60896</v>
      </c>
      <c r="F166" s="122">
        <v>60896</v>
      </c>
      <c r="G166" s="39">
        <f t="shared" si="35"/>
        <v>100</v>
      </c>
      <c r="H166" s="12" t="s">
        <v>125</v>
      </c>
      <c r="I166" s="102">
        <v>45</v>
      </c>
      <c r="J166" s="102">
        <v>45</v>
      </c>
      <c r="K166" s="102">
        <v>45</v>
      </c>
      <c r="L166" s="102">
        <v>45</v>
      </c>
      <c r="M166" s="102">
        <f t="shared" si="37"/>
        <v>100</v>
      </c>
      <c r="N166" s="102">
        <v>45</v>
      </c>
      <c r="V166" s="19"/>
    </row>
    <row r="167" spans="1:31" s="64" customFormat="1" ht="42" customHeight="1" x14ac:dyDescent="0.2">
      <c r="A167" s="73" t="s">
        <v>20</v>
      </c>
      <c r="B167" s="74"/>
      <c r="C167" s="75" t="s">
        <v>116</v>
      </c>
      <c r="D167" s="138">
        <f>SUM(D168:D170)</f>
        <v>3547252.2292800001</v>
      </c>
      <c r="E167" s="138">
        <f t="shared" ref="E167:F167" si="38">SUM(E168:E170)</f>
        <v>2149027.3782199998</v>
      </c>
      <c r="F167" s="138">
        <f t="shared" si="38"/>
        <v>2077625.4310999999</v>
      </c>
      <c r="G167" s="76">
        <f t="shared" si="35"/>
        <v>96.677476152996206</v>
      </c>
      <c r="H167" s="77"/>
      <c r="I167" s="78"/>
      <c r="J167" s="78"/>
      <c r="K167" s="78"/>
      <c r="L167" s="78"/>
      <c r="M167" s="87"/>
      <c r="N167" s="78"/>
      <c r="O167" s="79" t="s">
        <v>94</v>
      </c>
      <c r="P167" s="63"/>
      <c r="Q167" s="63"/>
      <c r="R167" s="63"/>
      <c r="S167" s="63"/>
    </row>
    <row r="168" spans="1:31" s="64" customFormat="1" ht="46.5" customHeight="1" x14ac:dyDescent="0.2">
      <c r="A168" s="74"/>
      <c r="B168" s="74"/>
      <c r="C168" s="58" t="s">
        <v>103</v>
      </c>
      <c r="D168" s="124">
        <f>SUM(D29,D71,D122,D131)</f>
        <v>2063638.2</v>
      </c>
      <c r="E168" s="124">
        <f>SUM(E29,E71,E122,E131)</f>
        <v>1357322.4397699998</v>
      </c>
      <c r="F168" s="124">
        <f>SUM(F29,F71,F122,F131)</f>
        <v>1357282.7278699998</v>
      </c>
      <c r="G168" s="66">
        <f t="shared" si="35"/>
        <v>99.997074247147438</v>
      </c>
      <c r="H168" s="74"/>
      <c r="I168" s="78"/>
      <c r="J168" s="78"/>
      <c r="K168" s="78"/>
      <c r="L168" s="78"/>
      <c r="M168" s="87"/>
      <c r="N168" s="78"/>
      <c r="O168" s="62"/>
      <c r="P168" s="63"/>
      <c r="Q168" s="63"/>
      <c r="R168" s="63"/>
      <c r="S168" s="63"/>
    </row>
    <row r="169" spans="1:31" s="64" customFormat="1" ht="43.5" customHeight="1" x14ac:dyDescent="0.2">
      <c r="A169" s="74"/>
      <c r="B169" s="74"/>
      <c r="C169" s="58" t="s">
        <v>104</v>
      </c>
      <c r="D169" s="124">
        <f>SUM(D13,D30,D51,D72,D116,D123,D130)</f>
        <v>1181796.83928</v>
      </c>
      <c r="E169" s="124">
        <f>SUM(E13,E30,E51,E72,E116,E123,E130)</f>
        <v>730808.93845000013</v>
      </c>
      <c r="F169" s="124">
        <f>SUM(F13,F30,F51,F72,F116,F123,F130)</f>
        <v>659446.7032300001</v>
      </c>
      <c r="G169" s="66">
        <f t="shared" si="35"/>
        <v>90.235172085968898</v>
      </c>
      <c r="H169" s="74"/>
      <c r="I169" s="78"/>
      <c r="J169" s="78"/>
      <c r="K169" s="78"/>
      <c r="L169" s="78"/>
      <c r="M169" s="87"/>
      <c r="N169" s="78"/>
      <c r="O169" s="62"/>
      <c r="P169" s="63"/>
      <c r="Q169" s="63"/>
      <c r="R169" s="63"/>
      <c r="S169" s="63"/>
    </row>
    <row r="170" spans="1:31" s="64" customFormat="1" ht="42" customHeight="1" x14ac:dyDescent="0.2">
      <c r="A170" s="74"/>
      <c r="B170" s="74"/>
      <c r="C170" s="58" t="s">
        <v>39</v>
      </c>
      <c r="D170" s="123">
        <v>301817.19</v>
      </c>
      <c r="E170" s="123">
        <v>60896</v>
      </c>
      <c r="F170" s="123">
        <v>60896</v>
      </c>
      <c r="G170" s="66">
        <f t="shared" si="35"/>
        <v>100</v>
      </c>
      <c r="H170" s="74"/>
      <c r="I170" s="78"/>
      <c r="J170" s="78"/>
      <c r="K170" s="78"/>
      <c r="L170" s="78"/>
      <c r="M170" s="87"/>
      <c r="N170" s="78"/>
      <c r="O170" s="62"/>
      <c r="P170" s="63"/>
      <c r="Q170" s="63"/>
      <c r="R170" s="63"/>
      <c r="S170" s="63"/>
    </row>
    <row r="171" spans="1:31" s="24" customFormat="1" ht="29.25" customHeight="1" x14ac:dyDescent="0.2">
      <c r="A171" s="207" t="s">
        <v>134</v>
      </c>
      <c r="B171" s="207"/>
      <c r="C171" s="207"/>
      <c r="D171" s="207"/>
      <c r="E171" s="207"/>
      <c r="F171" s="207"/>
      <c r="G171" s="207"/>
      <c r="H171" s="207"/>
      <c r="I171" s="207"/>
      <c r="J171" s="207"/>
      <c r="K171" s="207"/>
      <c r="L171" s="207"/>
      <c r="M171" s="207"/>
      <c r="N171" s="207"/>
      <c r="O171" s="15"/>
      <c r="P171" s="23"/>
      <c r="Q171" s="23"/>
      <c r="R171" s="23"/>
      <c r="S171" s="23"/>
    </row>
    <row r="172" spans="1:31" s="24" customFormat="1" ht="37.5" customHeight="1" x14ac:dyDescent="0.2">
      <c r="A172" s="207" t="s">
        <v>135</v>
      </c>
      <c r="B172" s="207"/>
      <c r="C172" s="207"/>
      <c r="D172" s="207"/>
      <c r="E172" s="207"/>
      <c r="F172" s="207"/>
      <c r="G172" s="207"/>
      <c r="H172" s="207"/>
      <c r="I172" s="207"/>
      <c r="J172" s="207"/>
      <c r="K172" s="207"/>
      <c r="L172" s="207"/>
      <c r="M172" s="207"/>
      <c r="N172" s="207"/>
      <c r="O172" s="15"/>
      <c r="P172" s="23"/>
      <c r="Q172" s="23"/>
      <c r="R172" s="23"/>
      <c r="S172" s="23"/>
    </row>
    <row r="173" spans="1:31" s="24" customFormat="1" ht="66.75" customHeight="1" x14ac:dyDescent="0.2">
      <c r="A173" s="215" t="s">
        <v>235</v>
      </c>
      <c r="B173" s="215"/>
      <c r="C173" s="215"/>
      <c r="D173" s="215"/>
      <c r="E173" s="215"/>
      <c r="F173" s="215"/>
      <c r="G173" s="215"/>
      <c r="H173" s="215"/>
      <c r="I173" s="215"/>
      <c r="J173" s="215"/>
      <c r="K173" s="215"/>
      <c r="L173" s="215"/>
      <c r="M173" s="215"/>
      <c r="N173" s="215"/>
      <c r="O173" s="15"/>
      <c r="P173" s="23"/>
      <c r="Q173" s="23"/>
      <c r="R173" s="23"/>
      <c r="S173" s="23"/>
    </row>
    <row r="174" spans="1:31" ht="19.5" customHeight="1" x14ac:dyDescent="0.2">
      <c r="A174" s="11"/>
      <c r="B174" s="8"/>
      <c r="C174" s="8"/>
      <c r="D174" s="9"/>
      <c r="E174" s="9"/>
      <c r="F174" s="9"/>
      <c r="G174" s="14"/>
      <c r="H174" s="8"/>
      <c r="I174" s="8"/>
      <c r="J174" s="8"/>
      <c r="K174" s="8"/>
      <c r="L174" s="8"/>
      <c r="M174" s="8"/>
      <c r="N174" s="8"/>
    </row>
    <row r="175" spans="1:31" ht="18.75" x14ac:dyDescent="0.2">
      <c r="A175" s="208"/>
      <c r="B175" s="208"/>
      <c r="C175" s="208"/>
      <c r="D175" s="208"/>
      <c r="E175" s="208"/>
      <c r="F175" s="208"/>
      <c r="G175" s="208"/>
      <c r="H175" s="208"/>
      <c r="I175" s="208"/>
      <c r="J175" s="208"/>
      <c r="K175" s="208"/>
      <c r="L175" s="208"/>
      <c r="M175" s="208"/>
      <c r="N175" s="208"/>
    </row>
    <row r="176" spans="1:31" ht="18.75" x14ac:dyDescent="0.2">
      <c r="A176" s="208"/>
      <c r="B176" s="208"/>
      <c r="C176" s="208"/>
      <c r="D176" s="208"/>
      <c r="E176" s="208"/>
      <c r="F176" s="208"/>
      <c r="G176" s="208"/>
      <c r="H176" s="208"/>
      <c r="I176" s="208"/>
      <c r="J176" s="208"/>
      <c r="K176" s="208"/>
      <c r="L176" s="208"/>
      <c r="M176" s="208"/>
      <c r="N176" s="208"/>
    </row>
    <row r="177" spans="1:14" ht="18.75" x14ac:dyDescent="0.2">
      <c r="A177" s="208"/>
      <c r="B177" s="208"/>
      <c r="C177" s="208"/>
      <c r="D177" s="208"/>
      <c r="E177" s="208"/>
      <c r="F177" s="208"/>
      <c r="G177" s="208"/>
      <c r="H177" s="208"/>
      <c r="I177" s="208"/>
      <c r="J177" s="208"/>
      <c r="K177" s="208"/>
      <c r="L177" s="208"/>
      <c r="M177" s="208"/>
      <c r="N177" s="208"/>
    </row>
    <row r="178" spans="1:14" ht="18.75" x14ac:dyDescent="0.2">
      <c r="A178" s="208"/>
      <c r="B178" s="208"/>
      <c r="C178" s="208"/>
      <c r="D178" s="208"/>
      <c r="E178" s="208"/>
      <c r="F178" s="208"/>
      <c r="G178" s="208"/>
      <c r="H178" s="208"/>
      <c r="I178" s="208"/>
      <c r="J178" s="208"/>
      <c r="K178" s="208"/>
      <c r="L178" s="208"/>
      <c r="M178" s="208"/>
      <c r="N178" s="208"/>
    </row>
    <row r="179" spans="1:14" ht="18.75" hidden="1" x14ac:dyDescent="0.2">
      <c r="A179" s="208"/>
      <c r="B179" s="208"/>
      <c r="C179" s="208"/>
      <c r="D179" s="208"/>
      <c r="E179" s="208"/>
      <c r="F179" s="208"/>
      <c r="G179" s="208"/>
      <c r="H179" s="208"/>
      <c r="I179" s="208"/>
      <c r="J179" s="208"/>
      <c r="K179" s="208"/>
      <c r="L179" s="208"/>
      <c r="M179" s="208"/>
      <c r="N179" s="208"/>
    </row>
    <row r="180" spans="1:14" ht="18.75" x14ac:dyDescent="0.2">
      <c r="A180" s="208"/>
      <c r="B180" s="208"/>
      <c r="C180" s="208"/>
      <c r="D180" s="208"/>
      <c r="E180" s="208"/>
      <c r="F180" s="208"/>
      <c r="G180" s="208"/>
      <c r="H180" s="208"/>
      <c r="I180" s="208"/>
      <c r="J180" s="208"/>
      <c r="K180" s="208"/>
      <c r="L180" s="208"/>
      <c r="M180" s="208"/>
      <c r="N180" s="208"/>
    </row>
    <row r="181" spans="1:14" ht="18.75" x14ac:dyDescent="0.2">
      <c r="A181" s="208"/>
      <c r="B181" s="208"/>
      <c r="C181" s="208"/>
      <c r="D181" s="208"/>
      <c r="E181" s="208"/>
      <c r="F181" s="208"/>
      <c r="G181" s="208"/>
      <c r="H181" s="208"/>
      <c r="I181" s="208"/>
      <c r="J181" s="208"/>
      <c r="K181" s="208"/>
      <c r="L181" s="208"/>
      <c r="M181" s="208"/>
      <c r="N181" s="208"/>
    </row>
  </sheetData>
  <mergeCells count="213">
    <mergeCell ref="B164:B165"/>
    <mergeCell ref="A164:A165"/>
    <mergeCell ref="B97:B98"/>
    <mergeCell ref="B95:B96"/>
    <mergeCell ref="A135:A136"/>
    <mergeCell ref="G135:G136"/>
    <mergeCell ref="A118:A119"/>
    <mergeCell ref="D137:D139"/>
    <mergeCell ref="C137:C139"/>
    <mergeCell ref="B124:B125"/>
    <mergeCell ref="C118:C119"/>
    <mergeCell ref="G153:G155"/>
    <mergeCell ref="C153:C155"/>
    <mergeCell ref="B137:B139"/>
    <mergeCell ref="B87:B88"/>
    <mergeCell ref="N112:N114"/>
    <mergeCell ref="A32:A41"/>
    <mergeCell ref="B32:B41"/>
    <mergeCell ref="C32:C41"/>
    <mergeCell ref="D32:D41"/>
    <mergeCell ref="E32:E41"/>
    <mergeCell ref="F32:F41"/>
    <mergeCell ref="B153:B155"/>
    <mergeCell ref="G73:G75"/>
    <mergeCell ref="A76:A79"/>
    <mergeCell ref="B76:B79"/>
    <mergeCell ref="C76:C79"/>
    <mergeCell ref="D76:D79"/>
    <mergeCell ref="A70:A72"/>
    <mergeCell ref="B70:B72"/>
    <mergeCell ref="A73:A75"/>
    <mergeCell ref="B73:B75"/>
    <mergeCell ref="C73:C75"/>
    <mergeCell ref="D73:D75"/>
    <mergeCell ref="A101:A102"/>
    <mergeCell ref="A109:A110"/>
    <mergeCell ref="B109:B110"/>
    <mergeCell ref="E73:E75"/>
    <mergeCell ref="E76:E79"/>
    <mergeCell ref="F76:F79"/>
    <mergeCell ref="N124:N125"/>
    <mergeCell ref="K83:K85"/>
    <mergeCell ref="H83:H85"/>
    <mergeCell ref="A81:A82"/>
    <mergeCell ref="B81:B82"/>
    <mergeCell ref="H81:H82"/>
    <mergeCell ref="H124:H125"/>
    <mergeCell ref="J81:J82"/>
    <mergeCell ref="I124:I125"/>
    <mergeCell ref="J124:J125"/>
    <mergeCell ref="K124:K125"/>
    <mergeCell ref="L124:L125"/>
    <mergeCell ref="M124:M125"/>
    <mergeCell ref="H112:H114"/>
    <mergeCell ref="I112:I114"/>
    <mergeCell ref="J112:J114"/>
    <mergeCell ref="M81:M82"/>
    <mergeCell ref="M112:M114"/>
    <mergeCell ref="I164:I165"/>
    <mergeCell ref="J164:J165"/>
    <mergeCell ref="K164:K165"/>
    <mergeCell ref="L164:L165"/>
    <mergeCell ref="H164:H165"/>
    <mergeCell ref="A180:N180"/>
    <mergeCell ref="A129:A132"/>
    <mergeCell ref="A176:N176"/>
    <mergeCell ref="A140:A143"/>
    <mergeCell ref="B140:B143"/>
    <mergeCell ref="A175:N175"/>
    <mergeCell ref="M164:M165"/>
    <mergeCell ref="N164:N165"/>
    <mergeCell ref="A151:A152"/>
    <mergeCell ref="H151:H152"/>
    <mergeCell ref="I151:I152"/>
    <mergeCell ref="J151:J152"/>
    <mergeCell ref="K151:K152"/>
    <mergeCell ref="L151:L152"/>
    <mergeCell ref="M151:M152"/>
    <mergeCell ref="N151:N152"/>
    <mergeCell ref="B151:B152"/>
    <mergeCell ref="A172:N172"/>
    <mergeCell ref="A173:N173"/>
    <mergeCell ref="A171:N171"/>
    <mergeCell ref="A153:A155"/>
    <mergeCell ref="A181:N181"/>
    <mergeCell ref="A83:A84"/>
    <mergeCell ref="B83:B84"/>
    <mergeCell ref="A89:A90"/>
    <mergeCell ref="B89:B90"/>
    <mergeCell ref="A91:A92"/>
    <mergeCell ref="B91:B92"/>
    <mergeCell ref="A93:A94"/>
    <mergeCell ref="B118:B119"/>
    <mergeCell ref="A97:A98"/>
    <mergeCell ref="A85:A86"/>
    <mergeCell ref="B85:B86"/>
    <mergeCell ref="A177:N177"/>
    <mergeCell ref="A178:N178"/>
    <mergeCell ref="A179:N179"/>
    <mergeCell ref="A95:A96"/>
    <mergeCell ref="L83:L85"/>
    <mergeCell ref="M83:M85"/>
    <mergeCell ref="N83:N85"/>
    <mergeCell ref="A103:A104"/>
    <mergeCell ref="F137:F139"/>
    <mergeCell ref="E137:E139"/>
    <mergeCell ref="B4:E4"/>
    <mergeCell ref="B5:E5"/>
    <mergeCell ref="B6:E6"/>
    <mergeCell ref="B7:E7"/>
    <mergeCell ref="H9:H11"/>
    <mergeCell ref="N10:N11"/>
    <mergeCell ref="I9:N9"/>
    <mergeCell ref="M10:M11"/>
    <mergeCell ref="I10:J10"/>
    <mergeCell ref="K10:L10"/>
    <mergeCell ref="G9:G11"/>
    <mergeCell ref="F4:N4"/>
    <mergeCell ref="F5:N5"/>
    <mergeCell ref="F6:N6"/>
    <mergeCell ref="F7:N7"/>
    <mergeCell ref="F9:F11"/>
    <mergeCell ref="K17:K21"/>
    <mergeCell ref="L52:L55"/>
    <mergeCell ref="N52:N55"/>
    <mergeCell ref="L17:L21"/>
    <mergeCell ref="N17:N21"/>
    <mergeCell ref="M17:M21"/>
    <mergeCell ref="M52:M55"/>
    <mergeCell ref="K22:K27"/>
    <mergeCell ref="L22:L27"/>
    <mergeCell ref="M22:M27"/>
    <mergeCell ref="N22:N27"/>
    <mergeCell ref="M46:M50"/>
    <mergeCell ref="K46:K50"/>
    <mergeCell ref="N46:N50"/>
    <mergeCell ref="A9:A11"/>
    <mergeCell ref="C9:C11"/>
    <mergeCell ref="E9:E11"/>
    <mergeCell ref="B9:B11"/>
    <mergeCell ref="D9:D11"/>
    <mergeCell ref="H22:H27"/>
    <mergeCell ref="I22:I27"/>
    <mergeCell ref="J22:J27"/>
    <mergeCell ref="H17:H21"/>
    <mergeCell ref="I17:I21"/>
    <mergeCell ref="J17:J21"/>
    <mergeCell ref="B14:B15"/>
    <mergeCell ref="C14:C15"/>
    <mergeCell ref="D14:D15"/>
    <mergeCell ref="E14:E15"/>
    <mergeCell ref="F14:F15"/>
    <mergeCell ref="G14:G15"/>
    <mergeCell ref="A14:A15"/>
    <mergeCell ref="B28:B30"/>
    <mergeCell ref="A28:A30"/>
    <mergeCell ref="A46:A47"/>
    <mergeCell ref="B46:B47"/>
    <mergeCell ref="A48:A50"/>
    <mergeCell ref="B48:B50"/>
    <mergeCell ref="K52:K55"/>
    <mergeCell ref="J52:J55"/>
    <mergeCell ref="H52:H55"/>
    <mergeCell ref="I52:I55"/>
    <mergeCell ref="G43:G45"/>
    <mergeCell ref="H46:H50"/>
    <mergeCell ref="I46:I50"/>
    <mergeCell ref="J46:J50"/>
    <mergeCell ref="F43:F45"/>
    <mergeCell ref="G32:G41"/>
    <mergeCell ref="A42:A45"/>
    <mergeCell ref="C43:C45"/>
    <mergeCell ref="D43:D45"/>
    <mergeCell ref="E43:E45"/>
    <mergeCell ref="N81:N82"/>
    <mergeCell ref="A137:A139"/>
    <mergeCell ref="B105:B106"/>
    <mergeCell ref="A107:A108"/>
    <mergeCell ref="B107:B108"/>
    <mergeCell ref="G137:G139"/>
    <mergeCell ref="H93:H95"/>
    <mergeCell ref="A99:A100"/>
    <mergeCell ref="B103:B104"/>
    <mergeCell ref="F118:F119"/>
    <mergeCell ref="G118:G119"/>
    <mergeCell ref="A121:A123"/>
    <mergeCell ref="A105:A106"/>
    <mergeCell ref="B121:B123"/>
    <mergeCell ref="B135:B136"/>
    <mergeCell ref="C135:C136"/>
    <mergeCell ref="B129:B132"/>
    <mergeCell ref="D118:D119"/>
    <mergeCell ref="E118:E119"/>
    <mergeCell ref="B101:B102"/>
    <mergeCell ref="A87:A88"/>
    <mergeCell ref="B99:B100"/>
    <mergeCell ref="B93:B94"/>
    <mergeCell ref="A124:A125"/>
    <mergeCell ref="C140:C142"/>
    <mergeCell ref="D140:D142"/>
    <mergeCell ref="E140:E142"/>
    <mergeCell ref="F140:F142"/>
    <mergeCell ref="G140:G142"/>
    <mergeCell ref="I81:I82"/>
    <mergeCell ref="G76:G79"/>
    <mergeCell ref="L46:L50"/>
    <mergeCell ref="K81:K82"/>
    <mergeCell ref="L81:L82"/>
    <mergeCell ref="F73:F75"/>
    <mergeCell ref="K112:K114"/>
    <mergeCell ref="L112:L114"/>
    <mergeCell ref="I83:I85"/>
    <mergeCell ref="J83:J85"/>
  </mergeCells>
  <phoneticPr fontId="3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2" orientation="landscape" r:id="rId1"/>
  <headerFooter alignWithMargins="0">
    <oddFooter>Страница &amp;P</oddFooter>
  </headerFooter>
  <rowBreaks count="1" manualBreakCount="1">
    <brk id="132" max="13" man="1"/>
  </rowBreaks>
  <ignoredErrors>
    <ignoredError sqref="I149:K149 I148:K148 I150:K15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 лист</vt:lpstr>
      <vt:lpstr>'1 лист'!Заголовки_для_печати</vt:lpstr>
      <vt:lpstr>'1 лист'!Область_печати</vt:lpstr>
    </vt:vector>
  </TitlesOfParts>
  <Company>Ecologi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Shlyahtina</dc:creator>
  <cp:lastModifiedBy>413-User2</cp:lastModifiedBy>
  <cp:lastPrinted>2023-07-26T08:28:47Z</cp:lastPrinted>
  <dcterms:created xsi:type="dcterms:W3CDTF">2010-02-19T07:22:40Z</dcterms:created>
  <dcterms:modified xsi:type="dcterms:W3CDTF">2023-07-26T15:29:13Z</dcterms:modified>
</cp:coreProperties>
</file>