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3-User2\Desktop\Отчет по Госпрограмме 4 кв 2022\!!!_На отправку\"/>
    </mc:Choice>
  </mc:AlternateContent>
  <bookViews>
    <workbookView xWindow="0" yWindow="0" windowWidth="19200" windowHeight="11055" tabRatio="463"/>
  </bookViews>
  <sheets>
    <sheet name="1 лист" sheetId="10" r:id="rId1"/>
  </sheets>
  <definedNames>
    <definedName name="_xlnm._FilterDatabase" localSheetId="0" hidden="1">'1 лист'!$C$1:$C$215</definedName>
    <definedName name="_xlnm.Print_Titles" localSheetId="0">'1 лист'!$9:$12</definedName>
    <definedName name="_xlnm.Print_Area" localSheetId="0">'1 лист'!$A$1:$N$213</definedName>
  </definedNames>
  <calcPr calcId="162913"/>
</workbook>
</file>

<file path=xl/calcChain.xml><?xml version="1.0" encoding="utf-8"?>
<calcChain xmlns="http://schemas.openxmlformats.org/spreadsheetml/2006/main">
  <c r="M93" i="10" l="1"/>
  <c r="M92" i="10"/>
  <c r="D210" i="10" l="1"/>
  <c r="E210" i="10"/>
  <c r="F210" i="10"/>
  <c r="E87" i="10"/>
  <c r="F87" i="10"/>
  <c r="D87" i="10"/>
  <c r="E33" i="10" l="1"/>
  <c r="F33" i="10"/>
  <c r="D33" i="10"/>
  <c r="M40" i="10" l="1"/>
  <c r="M43" i="10"/>
  <c r="M42" i="10"/>
  <c r="M39" i="10"/>
  <c r="M38" i="10"/>
  <c r="M37" i="10"/>
  <c r="M34" i="10"/>
  <c r="M35" i="10"/>
  <c r="M44" i="10" l="1"/>
  <c r="M203" i="10"/>
  <c r="M202" i="10"/>
  <c r="M199" i="10"/>
  <c r="M193" i="10"/>
  <c r="M49" i="10" l="1"/>
  <c r="M48" i="10"/>
  <c r="M47" i="10"/>
  <c r="M46" i="10"/>
  <c r="M45" i="10"/>
  <c r="M174" i="10"/>
  <c r="M178" i="10"/>
  <c r="M177" i="10"/>
  <c r="M176" i="10"/>
  <c r="M175" i="10"/>
  <c r="M190" i="10"/>
  <c r="M188" i="10"/>
  <c r="M140" i="10" l="1"/>
  <c r="M151" i="10"/>
  <c r="M150" i="10"/>
  <c r="M149" i="10"/>
  <c r="M148" i="10"/>
  <c r="M147" i="10"/>
  <c r="M146" i="10"/>
  <c r="M145" i="10"/>
  <c r="M144" i="10"/>
  <c r="M143" i="10"/>
  <c r="M154" i="10"/>
  <c r="M153" i="10"/>
  <c r="M152" i="10"/>
  <c r="M103" i="10"/>
  <c r="M102" i="10"/>
  <c r="M101" i="10"/>
  <c r="M100" i="10"/>
  <c r="M99" i="10"/>
  <c r="M98" i="10"/>
  <c r="M97" i="10"/>
  <c r="M96" i="10"/>
  <c r="M95" i="10"/>
  <c r="M94" i="10"/>
  <c r="M91" i="10"/>
  <c r="G153" i="10"/>
  <c r="G154" i="10"/>
  <c r="G148" i="10"/>
  <c r="G149" i="10"/>
  <c r="G150" i="10"/>
  <c r="G147" i="10"/>
  <c r="G135" i="10"/>
  <c r="G136" i="10"/>
  <c r="G137" i="10"/>
  <c r="G134" i="10"/>
  <c r="G97" i="10"/>
  <c r="G98" i="10"/>
  <c r="G96" i="10"/>
  <c r="G94" i="10"/>
  <c r="G92" i="10"/>
  <c r="G91" i="10"/>
  <c r="M80" i="10" l="1"/>
  <c r="M79" i="10"/>
  <c r="M78" i="10"/>
  <c r="M77" i="10"/>
  <c r="M76" i="10"/>
  <c r="M75" i="10"/>
  <c r="M74" i="10"/>
  <c r="M73" i="10"/>
  <c r="M72" i="10"/>
  <c r="M71" i="10"/>
  <c r="M70" i="10"/>
  <c r="M69" i="10"/>
  <c r="M68" i="10"/>
  <c r="M67" i="10"/>
  <c r="M66" i="10"/>
  <c r="M65" i="10"/>
  <c r="M64" i="10"/>
  <c r="M63" i="10"/>
  <c r="M62" i="10"/>
  <c r="M61" i="10"/>
  <c r="M60" i="10"/>
  <c r="M59" i="10"/>
  <c r="M58" i="10"/>
  <c r="M57" i="10"/>
  <c r="M56" i="10"/>
  <c r="G83" i="10"/>
  <c r="G84" i="10"/>
  <c r="E80" i="10"/>
  <c r="E55" i="10" s="1"/>
  <c r="F80" i="10"/>
  <c r="F55" i="10" s="1"/>
  <c r="D80" i="10"/>
  <c r="D55" i="10" s="1"/>
  <c r="G75" i="10"/>
  <c r="G74" i="10"/>
  <c r="G57" i="10" l="1"/>
  <c r="E32" i="10"/>
  <c r="F32" i="10"/>
  <c r="D32" i="10"/>
  <c r="G52" i="10"/>
  <c r="G53" i="10"/>
  <c r="G54" i="10"/>
  <c r="G49" i="10"/>
  <c r="F13" i="10"/>
  <c r="G23" i="10" l="1"/>
  <c r="G21" i="10"/>
  <c r="G20" i="10"/>
  <c r="G18" i="10"/>
  <c r="G30" i="10"/>
  <c r="G15" i="10"/>
  <c r="E14" i="10" l="1"/>
  <c r="E13" i="10" s="1"/>
  <c r="F169" i="10" l="1"/>
  <c r="G205" i="10" l="1"/>
  <c r="G196" i="10"/>
  <c r="G192" i="10"/>
  <c r="G187" i="10"/>
  <c r="G184" i="10"/>
  <c r="G182" i="10"/>
  <c r="G173" i="10"/>
  <c r="M81" i="10" l="1"/>
  <c r="E86" i="10" l="1"/>
  <c r="F86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09" i="10"/>
  <c r="G110" i="10"/>
  <c r="G107" i="10"/>
  <c r="G108" i="10"/>
  <c r="G101" i="10"/>
  <c r="G102" i="10"/>
  <c r="G103" i="10"/>
  <c r="G104" i="10"/>
  <c r="G105" i="10"/>
  <c r="G106" i="10"/>
  <c r="G99" i="10"/>
  <c r="G100" i="10"/>
  <c r="G152" i="10" l="1"/>
  <c r="G145" i="10"/>
  <c r="G146" i="10"/>
  <c r="G133" i="10"/>
  <c r="G138" i="10"/>
  <c r="G132" i="10"/>
  <c r="D86" i="10"/>
  <c r="G29" i="10" l="1"/>
  <c r="G17" i="10"/>
  <c r="M185" i="10" l="1"/>
  <c r="M82" i="10" l="1"/>
  <c r="E171" i="10" l="1"/>
  <c r="F171" i="10"/>
  <c r="D171" i="10"/>
  <c r="G167" i="10" l="1"/>
  <c r="G151" i="10" l="1"/>
  <c r="G131" i="10"/>
  <c r="G130" i="10"/>
  <c r="G51" i="10" l="1"/>
  <c r="G50" i="10"/>
  <c r="G48" i="10"/>
  <c r="G47" i="10"/>
  <c r="G46" i="10"/>
  <c r="G45" i="10"/>
  <c r="E85" i="10" l="1"/>
  <c r="F85" i="10"/>
  <c r="M183" i="10"/>
  <c r="M182" i="10"/>
  <c r="M181" i="10"/>
  <c r="G61" i="10" l="1"/>
  <c r="G32" i="10" l="1"/>
  <c r="G33" i="10"/>
  <c r="D31" i="10"/>
  <c r="F31" i="10"/>
  <c r="E31" i="10"/>
  <c r="G139" i="10"/>
  <c r="G129" i="10"/>
  <c r="G93" i="10"/>
  <c r="G66" i="10" l="1"/>
  <c r="G76" i="10"/>
  <c r="G77" i="10"/>
  <c r="G78" i="10"/>
  <c r="G73" i="10"/>
  <c r="G81" i="10"/>
  <c r="G82" i="10"/>
  <c r="G72" i="10"/>
  <c r="G70" i="10"/>
  <c r="G34" i="10" l="1"/>
  <c r="M15" i="10"/>
  <c r="D14" i="10"/>
  <c r="D13" i="10" s="1"/>
  <c r="E170" i="10" l="1"/>
  <c r="F170" i="10"/>
  <c r="D170" i="10"/>
  <c r="G170" i="10" l="1"/>
  <c r="D169" i="10"/>
  <c r="G206" i="10" l="1"/>
  <c r="G178" i="10"/>
  <c r="G177" i="10"/>
  <c r="E169" i="10"/>
  <c r="E168" i="10" l="1"/>
  <c r="D168" i="10"/>
  <c r="G169" i="10" l="1"/>
  <c r="F168" i="10"/>
  <c r="M14" i="10" l="1"/>
  <c r="E162" i="10"/>
  <c r="E161" i="10"/>
  <c r="E160" i="10" l="1"/>
  <c r="E155" i="10"/>
  <c r="M90" i="10" l="1"/>
  <c r="G144" i="10" l="1"/>
  <c r="G79" i="10" l="1"/>
  <c r="G67" i="10"/>
  <c r="G68" i="10"/>
  <c r="G69" i="10"/>
  <c r="G58" i="10"/>
  <c r="G25" i="10"/>
  <c r="G60" i="10"/>
  <c r="G143" i="10" l="1"/>
  <c r="G80" i="10" l="1"/>
  <c r="G56" i="10" l="1"/>
  <c r="M165" i="10" l="1"/>
  <c r="M164" i="10"/>
  <c r="M173" i="10" l="1"/>
  <c r="M172" i="10"/>
  <c r="M156" i="10"/>
  <c r="G26" i="10" l="1"/>
  <c r="G16" i="10"/>
  <c r="E208" i="10" l="1"/>
  <c r="A15" i="10" l="1"/>
  <c r="G19" i="10"/>
  <c r="M17" i="10"/>
  <c r="M16" i="10"/>
  <c r="A16" i="10" l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4" i="10" s="1"/>
  <c r="A35" i="10" s="1"/>
  <c r="A40" i="10" s="1"/>
  <c r="A45" i="10" s="1"/>
  <c r="A49" i="10" s="1"/>
  <c r="A50" i="10" s="1"/>
  <c r="A52" i="10" s="1"/>
  <c r="A56" i="10" s="1"/>
  <c r="M22" i="10"/>
  <c r="G142" i="10" l="1"/>
  <c r="G140" i="10"/>
  <c r="G141" i="10"/>
  <c r="G59" i="10" l="1"/>
  <c r="G14" i="10" l="1"/>
  <c r="G171" i="10" l="1"/>
  <c r="G89" i="10"/>
  <c r="G88" i="10"/>
  <c r="M159" i="10" l="1"/>
  <c r="M158" i="10"/>
  <c r="M89" i="10" l="1"/>
  <c r="M88" i="10"/>
  <c r="M198" i="10" l="1"/>
  <c r="M197" i="10"/>
  <c r="M196" i="10"/>
  <c r="M195" i="10"/>
  <c r="M194" i="10"/>
  <c r="M166" i="10"/>
  <c r="M167" i="10"/>
  <c r="M163" i="10"/>
  <c r="M157" i="10"/>
  <c r="G210" i="10" l="1"/>
  <c r="G95" i="10" l="1"/>
  <c r="G86" i="10" l="1"/>
  <c r="D85" i="10"/>
  <c r="G71" i="10"/>
  <c r="G62" i="10"/>
  <c r="G31" i="10" l="1"/>
  <c r="G63" i="10" l="1"/>
  <c r="G65" i="10" l="1"/>
  <c r="G55" i="10" l="1"/>
  <c r="M180" i="10" l="1"/>
  <c r="F155" i="10" l="1"/>
  <c r="D155" i="10"/>
  <c r="M206" i="10" l="1"/>
  <c r="E209" i="10" l="1"/>
  <c r="G28" i="10" l="1"/>
  <c r="G27" i="10" l="1"/>
  <c r="A57" i="10" l="1"/>
  <c r="A58" i="10" l="1"/>
  <c r="A59" i="10" s="1"/>
  <c r="A60" i="10" s="1"/>
  <c r="A61" i="10" l="1"/>
  <c r="A62" i="10" s="1"/>
  <c r="A63" i="10" s="1"/>
  <c r="A65" i="10" s="1"/>
  <c r="A66" i="10" s="1"/>
  <c r="A67" i="10" s="1"/>
  <c r="A68" i="10" s="1"/>
  <c r="A69" i="10" s="1"/>
  <c r="A70" i="10" s="1"/>
  <c r="A71" i="10" s="1"/>
  <c r="A72" i="10" s="1"/>
  <c r="A73" i="10" s="1"/>
  <c r="E207" i="10"/>
  <c r="A74" i="10" l="1"/>
  <c r="G155" i="10"/>
  <c r="A75" i="10" l="1"/>
  <c r="A76" i="10" s="1"/>
  <c r="A77" i="10" s="1"/>
  <c r="A78" i="10" s="1"/>
  <c r="A79" i="10" s="1"/>
  <c r="A80" i="10" s="1"/>
  <c r="A81" i="10" s="1"/>
  <c r="A82" i="10" s="1"/>
  <c r="G22" i="10"/>
  <c r="M184" i="10"/>
  <c r="M179" i="10"/>
  <c r="A83" i="10" l="1"/>
  <c r="A84" i="10" s="1"/>
  <c r="A88" i="10" s="1"/>
  <c r="A89" i="10" s="1"/>
  <c r="A91" i="10" s="1"/>
  <c r="A92" i="10" s="1"/>
  <c r="A93" i="10" s="1"/>
  <c r="A94" i="10" s="1"/>
  <c r="A95" i="10" s="1"/>
  <c r="F162" i="10"/>
  <c r="F209" i="10" s="1"/>
  <c r="A96" i="10" l="1"/>
  <c r="A97" i="10" s="1"/>
  <c r="A98" i="10" s="1"/>
  <c r="A99" i="10" s="1"/>
  <c r="A101" i="10" s="1"/>
  <c r="G166" i="10"/>
  <c r="G165" i="10"/>
  <c r="G164" i="10"/>
  <c r="G163" i="10"/>
  <c r="G159" i="10"/>
  <c r="G157" i="10"/>
  <c r="G156" i="10"/>
  <c r="A100" i="10" l="1"/>
  <c r="A102" i="10"/>
  <c r="A103" i="10"/>
  <c r="M191" i="10"/>
  <c r="A105" i="10" l="1"/>
  <c r="A107" i="10" s="1"/>
  <c r="A109" i="10" s="1"/>
  <c r="A111" i="10" s="1"/>
  <c r="A113" i="10" s="1"/>
  <c r="A115" i="10" s="1"/>
  <c r="A117" i="10" s="1"/>
  <c r="A119" i="10" s="1"/>
  <c r="A121" i="10" s="1"/>
  <c r="A123" i="10" s="1"/>
  <c r="A125" i="10" s="1"/>
  <c r="A127" i="10" s="1"/>
  <c r="A129" i="10" s="1"/>
  <c r="A130" i="10" s="1"/>
  <c r="A131" i="10" s="1"/>
  <c r="A132" i="10" s="1"/>
  <c r="A133" i="10" s="1"/>
  <c r="A104" i="10"/>
  <c r="G172" i="10"/>
  <c r="G179" i="10"/>
  <c r="G186" i="10"/>
  <c r="G204" i="10"/>
  <c r="G174" i="10"/>
  <c r="G183" i="10"/>
  <c r="G193" i="10"/>
  <c r="G191" i="10"/>
  <c r="A134" i="10" l="1"/>
  <c r="A135" i="10" s="1"/>
  <c r="A136" i="10" s="1"/>
  <c r="A137" i="10" s="1"/>
  <c r="A138" i="10" s="1"/>
  <c r="A139" i="10" s="1"/>
  <c r="A140" i="10" s="1"/>
  <c r="A141" i="10" s="1"/>
  <c r="A142" i="10" s="1"/>
  <c r="A143" i="10" s="1"/>
  <c r="A144" i="10" s="1"/>
  <c r="A145" i="10" s="1"/>
  <c r="A146" i="10" s="1"/>
  <c r="A106" i="10"/>
  <c r="A108" i="10" s="1"/>
  <c r="A110" i="10" s="1"/>
  <c r="A112" i="10"/>
  <c r="A114" i="10" s="1"/>
  <c r="A116" i="10" s="1"/>
  <c r="A118" i="10" s="1"/>
  <c r="A120" i="10" s="1"/>
  <c r="A122" i="10" s="1"/>
  <c r="A124" i="10"/>
  <c r="A126" i="10" s="1"/>
  <c r="A128" i="10" s="1"/>
  <c r="G168" i="10"/>
  <c r="F161" i="10"/>
  <c r="D161" i="10"/>
  <c r="D208" i="10" s="1"/>
  <c r="D162" i="10"/>
  <c r="D209" i="10" s="1"/>
  <c r="L204" i="10" s="1"/>
  <c r="A147" i="10" l="1"/>
  <c r="A148" i="10" s="1"/>
  <c r="A149" i="10" s="1"/>
  <c r="A150" i="10" s="1"/>
  <c r="A151" i="10" s="1"/>
  <c r="A152" i="10" s="1"/>
  <c r="F208" i="10"/>
  <c r="F207" i="10" s="1"/>
  <c r="G207" i="10" s="1"/>
  <c r="G162" i="10"/>
  <c r="G161" i="10"/>
  <c r="F160" i="10"/>
  <c r="D160" i="10"/>
  <c r="A153" i="10" l="1"/>
  <c r="A154" i="10" s="1"/>
  <c r="A156" i="10" s="1"/>
  <c r="A157" i="10" s="1"/>
  <c r="A159" i="10" s="1"/>
  <c r="A163" i="10" s="1"/>
  <c r="A164" i="10" s="1"/>
  <c r="A166" i="10" s="1"/>
  <c r="A167" i="10" s="1"/>
  <c r="A172" i="10" s="1"/>
  <c r="A174" i="10" s="1"/>
  <c r="A179" i="10" s="1"/>
  <c r="A183" i="10" s="1"/>
  <c r="A186" i="10" s="1"/>
  <c r="A191" i="10" s="1"/>
  <c r="A193" i="10" s="1"/>
  <c r="A204" i="10" s="1"/>
  <c r="A206" i="10" s="1"/>
  <c r="M204" i="10"/>
  <c r="G160" i="10"/>
  <c r="G208" i="10"/>
  <c r="D207" i="10"/>
  <c r="G13" i="10" l="1"/>
  <c r="G209" i="10" l="1"/>
  <c r="G87" i="10"/>
  <c r="G85" i="10"/>
</calcChain>
</file>

<file path=xl/sharedStrings.xml><?xml version="1.0" encoding="utf-8"?>
<sst xmlns="http://schemas.openxmlformats.org/spreadsheetml/2006/main" count="456" uniqueCount="286">
  <si>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</si>
  <si>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</si>
  <si>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</si>
  <si>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</si>
  <si>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</si>
  <si>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Наименование индикатора, единица измерения</t>
  </si>
  <si>
    <t>Наименование отчитывающейся организации</t>
  </si>
  <si>
    <t>Министерство экологии и природных ресурсов Республики Татарстан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</si>
  <si>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</si>
  <si>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</si>
  <si>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Бюджет Республики Татарстан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</si>
  <si>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</si>
  <si>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</si>
  <si>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Бюджет Российской Федерации</t>
  </si>
  <si>
    <t>Всего, в т.ч.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</si>
  <si>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</si>
  <si>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</si>
  <si>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</si>
  <si>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</si>
  <si>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</si>
  <si>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</si>
  <si>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-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</si>
  <si>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</si>
  <si>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</si>
  <si>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</si>
  <si>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</si>
  <si>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</si>
  <si>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Реализация мер по охране атмосферного воздуха, водных объектов и земельных ресурсов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</si>
  <si>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</si>
  <si>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</si>
  <si>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Лабораторно-аналитическое обеспечение и сопровождение регионального государственного экологического надзора</t>
  </si>
  <si>
    <t>Источник финансиро-вания (всего, в т.ч. бюджет РФ, бюджет РТ, местный бюджет, внебюджет. источн.)</t>
  </si>
  <si>
    <t>Приложение № 5</t>
  </si>
  <si>
    <t>к Порядку разработки реализации и оценки</t>
  </si>
  <si>
    <t>эффективности государственных программ</t>
  </si>
  <si>
    <t>Исполнено с начала года, тыс.руб. (кассовые расходы)</t>
  </si>
  <si>
    <t>Процент исполне-ния</t>
  </si>
  <si>
    <t>Предыдущий год</t>
  </si>
  <si>
    <t>Текущий год</t>
  </si>
  <si>
    <t>Доля населения от общего числа жителей республики, принимающих участие в природоохранных, эколого-просветительских мероприятиях, процентов</t>
  </si>
  <si>
    <t>Местные бюджеты</t>
  </si>
  <si>
    <t>План на следую-щий год</t>
  </si>
  <si>
    <t xml:space="preserve">Процент выполне-ния </t>
  </si>
  <si>
    <t>Подготовка и проведение конкурса #ЭКОВЕСНА в период проведения двухмесячника</t>
  </si>
  <si>
    <t>Количество действующих пунктов приема утильсырья (вторичных ресурсов), штук*</t>
  </si>
  <si>
    <t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</t>
  </si>
  <si>
    <t>Наличие уведомлений со статусом «Выполнено несвоевременно» в государственной информационной системе «Народный контроль», единиц</t>
  </si>
  <si>
    <t>0</t>
  </si>
  <si>
    <t>Доля рекультивируемых земель, процентов*</t>
  </si>
  <si>
    <t>Соотношение фактического объема эксплуатационного бурения нефтяных скважин к запланированному, процентов</t>
  </si>
  <si>
    <t>Соотношение фактического объема поисково-разведочного бурения нефтяных скважин к запланированному, процентов</t>
  </si>
  <si>
    <t>Соотношение количества удовлетворенных заявок на предоставление геологической информации к общему  количеству обращений, процентов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</si>
  <si>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процентов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</si>
  <si>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единиц</t>
  </si>
  <si>
    <t>Количество выявленных и пресеченных нарушений на ООПТ РТ, единиц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</si>
  <si>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процентов</t>
  </si>
  <si>
    <t>Плановые объёмы финансирования на отчётный год (в соотв. с Законом о бюджете РТ), тыс.руб.</t>
  </si>
  <si>
    <t>Бюджет Республики Татарстан, ГК РТ по БР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</si>
  <si>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</t>
  </si>
  <si>
    <t>Реализация природоохранных мероприятий в рамках соглашений с Исполнительными комитетами муниципальных районов (городских округов) за счет средств местных бюджетов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</si>
  <si>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</t>
  </si>
  <si>
    <t>Исполнение переданных полномочий Российской Федерации в области регулирования и охраны водных биологических ресурсов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</si>
  <si>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</t>
  </si>
  <si>
    <t>Создание тематических экологических изданий Республики Татарстан</t>
  </si>
  <si>
    <t>Проведение эколого-практических мероприятий</t>
  </si>
  <si>
    <t>Соотношение площади территории, охваченной новыми данными геологических, гидрогеологических, и геоэкологических исследований к общей площади территории Республики Татарстан, процентов*</t>
  </si>
  <si>
    <t>Соотношение площади территории, охваченной мониторингом геологической среды к общей площади территории Республики Татарстан, процентов *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</si>
  <si>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процентов*</t>
  </si>
  <si>
    <t>Количество ГТС с неудовлетворительным и опасным уровнем безопасности, приведенных в безопасное техническое состояние, единиц*</t>
  </si>
  <si>
    <t>Соотношение величины фактического поступления в бюджет РТ разовых платежей за пользование недрами при наступлении определенных событий, оговоренных в лицензии, при пользовании недрами на территории РФ по участкам недр, содержащим общераспространенные полезные ископаемые, или участкам недр местного значения к утвержденным плановым значениям, процентов</t>
  </si>
  <si>
    <t>Уровень удовлетворенности качеством государственных услуг, процентов*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</si>
  <si>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процентов*</t>
  </si>
  <si>
    <t>Выполнение государственных программ государственным заказчиком-координатором, процентов*</t>
  </si>
  <si>
    <t>Соотношение количества отчетов о результатах геолого-разведочных работ и количества проведенных государственных экспертиз, процентов</t>
  </si>
  <si>
    <t>Осуществление регионального государственного экологического надзора в области охраны и использования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</si>
  <si>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Реализация переданных РТ отдельных полномочий РФ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</si>
  <si>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Доля закупок, размещенных у субъектов малого предпринимательства и социально ориентированных некоммерческих организаций, от совокупного годового объема закупок, процентов*</t>
  </si>
  <si>
    <t>да</t>
  </si>
  <si>
    <t>Объемы финансирования на отчетный год в соответствии с лимитами бюджетных обязательств и средствами из внебюдж.источ-ников, тыс.руб.</t>
  </si>
  <si>
    <t>Поддержка волонтерского, общественного экологического движения в Республике Татарстан</t>
  </si>
  <si>
    <t>ТРО МООО "РОССИЙСКИЕ СТУДЕНЧЕСКИЕ ОТРЯДЫ" ИНН: 1655068227</t>
  </si>
  <si>
    <t>19МЭ-2с от 31.01.2019</t>
  </si>
  <si>
    <t>19МЭ-3с от 01.02.2019</t>
  </si>
  <si>
    <t>РЕГИОНАЛЬНОЕ ОТДЕЛЕНИЕ ВСЕРОССИЙСКОЙ ОБЩЕСТВЕННОЙ ОРГАНИЗАЦИИ "РУССКОЕ ГЕОГРАФИЧЕСКОЕ ОБЩЕСТВО" В РЕСПУБЛИКЕ ТАТАРСТАН
(1656046480)</t>
  </si>
  <si>
    <t>19МЭ-4с от 01.02.2019</t>
  </si>
  <si>
    <t>Ведение мониторинга подземных вод Республики Татарстан на территориальном уровне</t>
  </si>
  <si>
    <t>Переоценка запасов подземных вод Столбищенского месторождения в связи с изменением водохозяйственной обстановки и условий землепользования</t>
  </si>
  <si>
    <t>Поисково-оценочные работы для обоснования подземного источника питьевого и хозяйственно-бытового водоснабжения н.п. Усады, Чубарово, Тимофеевка Высокогорского муниципального района</t>
  </si>
  <si>
    <t>Поисково-оценочные работы для обоснования подземного источника питьевого и хозяйственно-бытового водоснабжения н.п. Андреевка, Старые Челны Нурлатского муниципального района</t>
  </si>
  <si>
    <t>&lt;=12</t>
  </si>
  <si>
    <t>Протяженность новых и реконструированных сооружений инженерной защиты и берегоукрепления, км*</t>
  </si>
  <si>
    <t>18МЭ-35с от 26.11.2018</t>
  </si>
  <si>
    <t>Дог. № 110-175/19 от 29.03.2019</t>
  </si>
  <si>
    <t>19МЭ-1с от 19.12.2018</t>
  </si>
  <si>
    <t>19МЭ-13с от 27.05.2019</t>
  </si>
  <si>
    <t>Дог. № 98 от 20.05.2019</t>
  </si>
  <si>
    <t>19МЭ-25с 01.07.2019</t>
  </si>
  <si>
    <t>Доля согласованных в регламентные сроки проектов постановлений и распоряжений КМ РТ, процентов</t>
  </si>
  <si>
    <t>19МЭ-11с от 27.05.2019</t>
  </si>
  <si>
    <t>19 МЭ-5с от 07.05.2019,19МЭ-26с  03.07.2019, сумма ГК 43,995 т.р.</t>
  </si>
  <si>
    <t>19МЭ-19с от 13.06.2019</t>
  </si>
  <si>
    <t xml:space="preserve">Доля водозаборных сооружений, оснащенных системами учета воды, к общему количеству водозаборных сооружений, процентов 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</si>
  <si>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процентов
</t>
  </si>
  <si>
    <t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процентов</t>
  </si>
  <si>
    <t>Доля площади Республики Татарстан, занятой ООПТ всех уровней, в общей площади Республики Татарстан, процентов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</si>
  <si>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</t>
  </si>
  <si>
    <t xml:space="preserve">Доля площади охотничьих угодий, на которых проведено внутрихозяйственное охотустройство, в общей площади охотничьих угодий, процентов </t>
  </si>
  <si>
    <t>3898,7 тыс.чел. -численность населения на 2019 год</t>
  </si>
  <si>
    <t xml:space="preserve">Обследование участков недр местного значения для подготовки их к включению в перечень участков недр местного значения Республики Татарстан </t>
  </si>
  <si>
    <t>Проведение комплекса инструментальных работ для определения ущерба от добычи общераспространенных полезных ископаемых на территории Республики Татарстан</t>
  </si>
  <si>
    <t>Поисково-оценочные работы для обоснования подземного источника питьевого и хозяйственно-бытового водоснабжения н.п. Мелля-Тамак и Верхний Табын Муслюмовского муниципального района</t>
  </si>
  <si>
    <t>&gt;=30</t>
  </si>
  <si>
    <t>Количество заполненных карточек встреч редких и находящихся под угрозой исчезновения видов животных, растений и грибов, единиц</t>
  </si>
  <si>
    <t>Количество учащихся, охваченных лекциями и иными публичными мероприятиями по вопросам ООПТ, человек</t>
  </si>
  <si>
    <t>Протяженность очищенной прибрежной полосы водных объектов, тыс.км*</t>
  </si>
  <si>
    <t>Количество населения, вовлеченного в мероприятия по очистке берегов водных объектов, млн.человек*</t>
  </si>
  <si>
    <t>Выполнение показателей региональных составляющих национальных проектов, процентов*</t>
  </si>
  <si>
    <t>Бюджет РФ</t>
  </si>
  <si>
    <t>Бюджет РТ</t>
  </si>
  <si>
    <t>Доля проектов нормативных правовых актов КМ РТ, разработка и издание (принятие) которых требуются в связи и изданием (принятием) законов РТ, внесенных исполнительным органом государственной власти РТ в КМ РТ в установленные регламентные сроки, в общем объеме указанных нормативных правовых актов, процентов</t>
  </si>
  <si>
    <t>Расходы консолидированного бюджета РТ на охрану окр. среды, воспроизводство и использование природных ресурсов в расчете на одного жителя, рублей</t>
  </si>
  <si>
    <t>Доля ГТС с неудовлетворительным и опасным уровнем безопасности, приведенных в безопасное техническое состояние, в общем количестве гидротехнических сооружений с неудовлетворительным и опасным уровнем безопасности, процентов*</t>
  </si>
  <si>
    <t>Государственная программа «Охрана окружающей среды, воспроизводство и использование природных ресурсов Республики Татарстан» (далее - Программа)</t>
  </si>
  <si>
    <t>Подпрограмма 1 «Регулирование качества окружающей среды Республики Татарстан»</t>
  </si>
  <si>
    <t xml:space="preserve">Подпрограмма 2 «Государственное управление в сфере обращения отходов производства и потребления в Республике Татарстан»     </t>
  </si>
  <si>
    <t>Подпрограмма 3 «Государственное управление в сфере недропользования Республики Татарстан»</t>
  </si>
  <si>
    <t>Подпрограмма 5 «Биологическое разнообразие Республики Татарстан»</t>
  </si>
  <si>
    <t>Подпрограмма 6 «Воспроизводство и использование охотничьих ресурсов Республики Татарстан»</t>
  </si>
  <si>
    <t>Подпрограмма 4 «Развитие водохозяйственного комплекса Республики»</t>
  </si>
  <si>
    <t>Подпрограмма 7 «Координирование деятельности служб в сфере охраны окружающей среды и природопользования Республики Татарстан»</t>
  </si>
  <si>
    <t>Отношение количества муниципальных районов Республики Татарстан, охваченных мониторингом опасных экзогенных геологических процессов, к количеству муниципальных районов Республики Татарстан, подверженных негативному влиянию опасных экзогенных геологических процессов, процентов*</t>
  </si>
  <si>
    <t>Всего ***</t>
  </si>
  <si>
    <t>Ежегодный утвержденный баланс запасов общераспространенных полезных ископаемых Республики Татарстан*</t>
  </si>
  <si>
    <t>Доля размещенных в открытом доступе подсистем ГИС «Экологическая карта Республики Татарстан» от их общего количества, процентов</t>
  </si>
  <si>
    <t>Качество окружающей среды, процентов**</t>
  </si>
  <si>
    <t>Доля загрязненных (без очистки) сточных вод в общем объеме водоотведения, процентов**</t>
  </si>
  <si>
    <t>Доля нормативно очищенных сточных вод в общем объеме сточных вод, процентов**</t>
  </si>
  <si>
    <t>Соотношение количества исследованных проб к общему количеству проб, заявленных для отбора при реализации регионального государственного экологического надзора, мониторинга и других природоохранных мероприятий, процентов</t>
  </si>
  <si>
    <t>Доля поступивших заявок в государственную информационную систему «Народный контроль», которым присвоен статус «Заявка решена», процентов</t>
  </si>
  <si>
    <t>Снижение доли загрязненных земельных участков в результате несанкционированного размещения отходов производства и потребления по отношению к предыдущему году, процентов (показатель группы А.3)*</t>
  </si>
  <si>
    <t>Доля привлеченных к ответственности лиц за нарушения законодательства в области охоты и сохранения охотничьих ресурсов к общему количеству возбужденных дел об административных правонарушениях в области охоты и сохранения охотничьих ресурсов, процентов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</si>
  <si>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процентов**</t>
  </si>
  <si>
    <t>Кол-во Соглашений о взаимодействии МЭПР РТ и Исполкомов по обеспечению выполнения природоохранных мероприятий за счет средств муниц. бюджетов, штук</t>
  </si>
  <si>
    <t>61</t>
  </si>
  <si>
    <t>&gt;=50</t>
  </si>
  <si>
    <t>Дооснащение стационарных и передвижных постов наблюдений за состоянием атмосферного воздуха</t>
  </si>
  <si>
    <t>Организация и проведение ежегодного республиканского конкурса "Эколидер"</t>
  </si>
  <si>
    <t>Подготовка и выпуск телепередач (телесюжетов) по экологической тематике на центральных республиканских телеканалах</t>
  </si>
  <si>
    <t>Подготовка и трансляция видеороликов на экологическую тематику на городских и центральных республиканских телеканалах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</si>
  <si>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</si>
  <si>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Разработка и выпуск детских изданий по изучению окружающей среды</t>
  </si>
  <si>
    <t>Ведение республиканского банка цифровой информации по геологии и недропользованию</t>
  </si>
  <si>
    <t>Поисково-оценочные работы с целью изыскания источника питьевого водо-снабжения жилого массива «Белая Аллея» Высокогорского муниципального района Республики Татарстан</t>
  </si>
  <si>
    <t>Расчистка правого притока реки Меша в с.Никольское  Лаишевского муниципального района Республики Татарстан</t>
  </si>
  <si>
    <t>Расчистка пруда в с.Державино Лаишевского муниципального района Республики Татарстан</t>
  </si>
  <si>
    <t>Расчистка правого притока р. Вятка в г.Мамадыш Республики Татарстан</t>
  </si>
  <si>
    <t>Берегоукрепление Куйбышевского водохранилища у пгт. Камское Устье Камско-Устьинского муниципального района Республики Татарстан</t>
  </si>
  <si>
    <t>Бюджет Республики Татарстан, ГБУ</t>
  </si>
  <si>
    <t>* Значение индикатора годовое, расчитывается по состоянию на 25 января года, следующего за отчетным</t>
  </si>
  <si>
    <t>** Значение индикатора расчитывается по итогам года, фактическое значение будет уточнено по итогам статистической годовой отчетности не раньше мая месяца года, следующего за отчетным</t>
  </si>
  <si>
    <t>Количество разработанных и введенных в действие региональных нормативов качества окружающей среды, единиц</t>
  </si>
  <si>
    <t>Доля населения, охваченного услугой по обращению с ТКО, процентов*</t>
  </si>
  <si>
    <t>Количество ликвидированных наиболее опасных объектов накопленного вреда окружающей среде, штук*</t>
  </si>
  <si>
    <t>Количество ликвидированных несанкционированных свалок в границах городов, штук*</t>
  </si>
  <si>
    <t>Численность населения, качество жизни которого улучшится в связи с ликвидацией несанкционированных свалок в границах городов, тыс.человек*</t>
  </si>
  <si>
    <t>Соотношение количества зарегистрированных обращений в области экологического нормирования и количества подготовленных согласований и документов, процентов</t>
  </si>
  <si>
    <t>22</t>
  </si>
  <si>
    <t>&lt;=11</t>
  </si>
  <si>
    <t>Доля импорта оборудования для обработки и утилизации твердых коммунальных отходов, процентов*</t>
  </si>
  <si>
    <t>Количество разработанных электронных моделей, штук*</t>
  </si>
  <si>
    <t>Численность населения, качество жизни которого улучшится в связи с ликвидацией наиболее опасных объектов накопленного вреда окружающей среде, в том числе находящихся в собственности Российской Федерации, тыс.человек*</t>
  </si>
  <si>
    <t>Информационно-аналитическое обеспечение государственного управления, комплексная оценка и прогнозирование в сфере недропользования и охраны окружающей среды на территории Республики Татарстан</t>
  </si>
  <si>
    <t>Соотношение выполненных в срок мероприятий государственного задания, по которым установлен контрольный срок исполнения, в общем объеме мероприятий государственного задания, процентов*</t>
  </si>
  <si>
    <t>Доля контейнерных площадок, оборудованных для осуществления раздельного накопления ТКО, процентов*</t>
  </si>
  <si>
    <t>Доля выполненных Министерством экологии и природных ресурсов РТ в установленные сроки поручений Президента РТ, Премьер-министра РТ, Руководителя Аппарата Президента РТ, заместителей Премьер-министра РТ в общем объеме поручений, по которым указанными лицами установлен контрольный срок выполнения, процентов</t>
  </si>
  <si>
    <t>Доля выполненных Министерством экологии и природных ресурсов РТ в установленные сроки поручений Президента РТ, Премьер-министра РТ, Руководителя Аппарата Президента РТ, заместителей Премьер-министра РТ по рассмотрению обращений граждан в общем объеме поручений по рассмотрению обращений граждан, для которых указанными лицами установлен контрольный срок выполнения, процентов</t>
  </si>
  <si>
    <t>Доля выполненных Министерством экологии и природных ресурсов Республики Татарстан персонифицированных поручений, в том числе своевременно обновленных отчетов в системе «Открытый Татарстан» и внесенных данных по курируемым региональным проектам в информационно-аналитическую систему Республики Татарстан по направле-нию «Контроль национальных проектов», процентов</t>
  </si>
  <si>
    <t>Геологическое изучение недр с целью поисков и оценки запасов подземных вод для хозяйственно-питьевого водоснабжения жилого поселка, расположенного вблизи д. Яшь Кеч Дачного сельского поселения Высокогорского муниципального района Республики Татарстан</t>
  </si>
  <si>
    <t>Бюджет Республики Татарстан, ГКУ ГИСУ РТ</t>
  </si>
  <si>
    <t>Противопаводковые мероприятия на притоке р. Бур в с. Бурбаш Балтасинского муниципального района Республики Татарстан</t>
  </si>
  <si>
    <t>Разработка программного комплекса моделирования режимов работы Куйбышевского и Нижнекамского водохранилищ</t>
  </si>
  <si>
    <t>Ведущий советник отдела экономики охраны окружающей среды и проектного планирования Шляхтина О.В.,                                                                                                            8(843)267-68-38</t>
  </si>
  <si>
    <t>Рекультивация Самосыровского полигона по ул.Мамадышский тракт г.Казани</t>
  </si>
  <si>
    <t>Рекультивация иловых полей биологических очистных сооружений г.Казани</t>
  </si>
  <si>
    <t>Соотношение утвержденных запасов подземных вод и их прогнозных ресурсов, процентов*</t>
  </si>
  <si>
    <t>Выполнение Гос.заказа на управление в сфере охраны окр.среды и природопользования, процентов*</t>
  </si>
  <si>
    <t>Доля направленных на утилизацию отходов, выделенных в результате раздельного накопления и обработки (сортировки) твердых коммунальных отходов, в общей массе образованных твердых коммунальных отходов, процентов**</t>
  </si>
  <si>
    <t>Доля ТКО, направленных на обработку (сортировку), в общей массе образованных твердых коммунальных отходов, процентов**</t>
  </si>
  <si>
    <t>Доля направленных на захоронение ТКО, в том числе прошедших обработку (сортировку), в общей массе образованных твердых коммунальных отходов, процентов**</t>
  </si>
  <si>
    <t>Наименование подпрограмм (раздела, мероприятия)***</t>
  </si>
  <si>
    <t>Всего РТ+РФ</t>
  </si>
  <si>
    <t>Финансовое обеспечение затрат, связанных с выполнением мероприятий по учету и контролю радиоактивных веществ и радиоактивных отходов на территории Республики Татарстан</t>
  </si>
  <si>
    <t>Соотношение количества обработанных отчетов по операциям с единицами учета радиоактивных веществ и радиоактивных отходов к общему количеству поступивших, процентов*</t>
  </si>
  <si>
    <t>Доля разработанных электронных моделей, процентов*</t>
  </si>
  <si>
    <t>Количество ликвидированных объектов накопленного экологического вреда, представляющих угрозу р.Волге, единиц*</t>
  </si>
  <si>
    <t xml:space="preserve">Ежегодный анализ и оценка ресурсной базы нефти и газа нефтяных месторождений Республики Татарстан </t>
  </si>
  <si>
    <t>Бюджет Республики Татарстан, ГБУ НПО Геоцентр РТ</t>
  </si>
  <si>
    <t>Бюджет Республики Татарстан, МЭПР РТ</t>
  </si>
  <si>
    <t>Ревизия водозаборных скважин хозяйственно-питьевого назначения сельских населенных пунктов муниципальных районов Республики Татарстан</t>
  </si>
  <si>
    <t>Геологическое изучение недр с целью поиска и оценки подземных вод для обоснования источников питьевого водоснабжения сельских населенных пунктов Верхнеуслонского муниципального района Республики Татарстан</t>
  </si>
  <si>
    <t>Геологическое изучение недр с целью поиска и оценки подземных вод для обоснования источника питьевого водоснабжения с.Бурметьево Нурлатского муниципального района Республики Татарстан</t>
  </si>
  <si>
    <t>Геологическое изучение недр с целью поиска и оценки подземных вод для обоснования источников питьевого водоснабжения д.Курмашево и д.Сулюково Шарлиареминского сельского поселения  Сармановского муниципального района Республики Татарстан</t>
  </si>
  <si>
    <t>Геологическое изучение недр с целью поиска и оценки подземных вод для обоснования источника питьевого водоснабжения пгт.Апастово и населенных пунктов Апастовского муниципального района Республики Татарстан</t>
  </si>
  <si>
    <t>Геологическое изучение недр с целью поиска и оценки подземных вод для обоснования источника питьевого водоснабженя с.Митряево Асеевского сельского поселения Азнакаевского муниципального района Республики Татарстан</t>
  </si>
  <si>
    <t>Обслуживание и модернизация аппаратуры эколого-аналитического судна-носителя «Фламинго»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</si>
  <si>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загазованности в населенных пунктах Республики Татарстан</t>
  </si>
  <si>
    <t>Расчистка русла р.Берсут у с.Камский Леспромхоз Мамадышского муниципального района Республики Татарстан</t>
  </si>
  <si>
    <t>Капитальный  ремонт ГТС  в районе ул. Москвина и Луговая в г. Мамадыш Республики Татарстан</t>
  </si>
  <si>
    <t>Капитальный ремонт ГТС пруда у д. Мичанбаш Сабинского муниципального района Республики Татарстан</t>
  </si>
  <si>
    <t>Капитальный ремонт ГТС пруда у с. Татарский Дюм-Дюм Елабужского муниципального района Республики Татарстан</t>
  </si>
  <si>
    <t>Капитальный ремонт гидротехнических сооружений пруда у д. Девичья Поляна Черемшанского муниципального района Республики Татарстан</t>
  </si>
  <si>
    <t>Капитальный ремонт ГТС пруда у п. Ушня Пестречинского муниципального района Республики Татарстан</t>
  </si>
  <si>
    <t>Капитальный ремонт ГТС пруда на правом притоке р.Ушня у д.Салкын Чишма Пестречинского муниципального района Республики Татарстан</t>
  </si>
  <si>
    <t>Капитальный ремонт ГТС пруда у с.Арташка Мамадышского муниципального района Республики Татарстан</t>
  </si>
  <si>
    <t>Капитальный ремонт ГТС пруда № 2 в с.Новое Ильмово Черемшанского муниципального района Республики Татарстан</t>
  </si>
  <si>
    <t>Капитальный ремонт ГТС пруда у с. Сартык Мамадышского муниципального района Республики Татарстан</t>
  </si>
  <si>
    <t>Капитальный ремонт ГТС пруда у д. Садилово Высокогорского муниципального района Республики Татарстан</t>
  </si>
  <si>
    <t>Капитальный ремонт ГТС пруда у с. Каргали Чистопольского муниципального района Республики Татарстан</t>
  </si>
  <si>
    <t>Капитальный ремонт гидротехнических сооружений с. Бузаево Зеленодольского муниципального района Республики Татарстан</t>
  </si>
  <si>
    <t>Капитальный ремонт гидротехнических сооружений с. Большие Яки Зеленодольского муниципального района Республики Татарстан</t>
  </si>
  <si>
    <t>Берегоукрепительные работы на правом притоке р.Малая Цильна по ул.Центральная в с.Старое Дрожжаное Дрожжановского муниципального района Республики Татарстан</t>
  </si>
  <si>
    <t>Капитальный ремонт гидротехнических сооружений пруда по ул. Кукморская п.Лесхоз Сабинского муниципального района Республики Татарстан</t>
  </si>
  <si>
    <t>Выполнение проектно-изыскательских работ по капитальному ремонту гидротехнических сооружений пруда в с. Новый Кырлай Арского муниципального района</t>
  </si>
  <si>
    <t>Выполнение проектно-изыскательских работ по расчистке русла р.Ия в с. Новый Кырлай Арского муниципального района</t>
  </si>
  <si>
    <t>Руслорегулирующие мероприятия на правом притоке р.Тойма (р.Елабуга) в г.Елабуга Республики Татарстан</t>
  </si>
  <si>
    <t>Руслорегулирующие мероприятия на правом притоке р.Тойма (р.Шумиха) в г.Елабуга Республики Татарстан</t>
  </si>
  <si>
    <t>Очистка и благоустройство русла на р. Сабинке у пгт. Богатые Сабы Сабинского муниципального района Республики Татарстан (2 этап)</t>
  </si>
  <si>
    <t>Геологическое изучение Тырышского месторождения с целью поиска и оценки подземных вод для обоснования резервного источника питьевого водоснабжения пгт.Джалиль Сармановского муниципального района Республики Татарстан</t>
  </si>
  <si>
    <t>21,5</t>
  </si>
  <si>
    <t>Снижение количества фактов безлицензионной добычи общераспространенных полезных ископаемых на участках недр местного значения на территории Республики Татарстан, единиц (показатель группы А.3)*</t>
  </si>
  <si>
    <t>Формирование плана проверок на очередной год с учетом риск-ориентированного подхода, да/нет (показатель группы В.3.1.2)*</t>
  </si>
  <si>
    <t>17</t>
  </si>
  <si>
    <t>Капитальный ремонт ГТС пруда у с.Атиаз Елабужского муниципального района Республики Татарстан</t>
  </si>
  <si>
    <t>Численность населения, экологические условия проживания которого будут улучшены в результате реализации мероприятий по восстановлению и экологической реабилитации водных объектов, человек*</t>
  </si>
  <si>
    <t>Протяженность работ по восстановлению и экологической реабилитации водных объектов, километров*</t>
  </si>
  <si>
    <t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Татарстан», в ред. ПКМ РТ от 18.07.2022 № 685, Закон РТ от 25.11.2021 № 86-ЗРТ "О бюджете РТ на 2022 год и на плановый период 2023 и 2024 годов"</t>
  </si>
  <si>
    <t>Капитальный ремонт гидротехнических сооружений у с. Чувашская Чебоксарка в Новошешминском муниципальном районе (завершение)</t>
  </si>
  <si>
    <t>Капитальный ремонт ГТС пруда у с.Ляки Сармановского муниципального района Республики Татарстан</t>
  </si>
  <si>
    <t>Бюджет Республики Татарстан, ГБУ Главстрой РТ</t>
  </si>
  <si>
    <t>Расчистка русла р.Тумбарлинка в с.Татарская Тумбарла Бавлинского муниципального района Республики Татарстан</t>
  </si>
  <si>
    <t>Доля ТКО, термически обезвреженных с генерацией электрической и (или) тепловой энергии, от общего количества образовавшихся ТКО, процентов*</t>
  </si>
  <si>
    <t>Проведение научно-исследовательских работ в области охраны окружающей среды. Лот:"Проведение инвентаризации объема выбросов и поглощения парниковых газов на территории Республики Татарстан" (за 2021 год)</t>
  </si>
  <si>
    <t>Проведение ХХVIII заседания бассейнового совета Нижневолжского бассейнового округа в сентябре 2022 года в г.Казани</t>
  </si>
  <si>
    <t>Отношение количества муниципальных районов Республики Татарстан, охваченных ревизией водозаборных скважин, к общему количеству муниципальных районов Республики Татарстан, процентов*</t>
  </si>
  <si>
    <t>Разработка ПСД «Капитальный ремонт ГТС пруда у с. Акбуре Новошешминского муниципального района Республики Татарстан»</t>
  </si>
  <si>
    <t>Разработка ПСД «Капитальный ремонт ГТС пруда у с.Слобода Екатерининская Новошешминского муниципального района Республики Татарстан»</t>
  </si>
  <si>
    <t>Разработка ПСД по объекту "Берегоукрепление Куйбышевского водохранилища у н.п.Боровое Матюшино Лаишевского муниципального района Республики Татарстан"</t>
  </si>
  <si>
    <t>Разработка ПСД "Капитальный ремонт ГТС пруда в с. Верхнее Яхшеево Актанышского муниципального района РТ"</t>
  </si>
  <si>
    <t xml:space="preserve">Разработка проектно-сметной документации по объекту «Руслорегулирующие мероприятия на р.Казанка у СНТ «Оптимист» Высокогорского муниципального района Республики Татарстан» </t>
  </si>
  <si>
    <t>Разработка ПСД по объекту «Руслорегулирующие мероприятия на р.Киндерка у жилого массива Аки в Советском районе г.Казани»</t>
  </si>
  <si>
    <t>Разработка ПСД по объекту "Очистка озера по ул.Озерной в жилом массиве Малые Клыки г.Казани"</t>
  </si>
  <si>
    <t>Объем выемки донных отложений в результате реализации мероприятий по восстановлению и экологической реабилитации водных объектов, тыс.куб.метров*</t>
  </si>
  <si>
    <t>Площадь работ по восстановлению и экологической реабилитации водных объектов, тыс.м2*</t>
  </si>
  <si>
    <t>Площадь акватории, очищенной от брошенных орудий лова (вылова), кв.м</t>
  </si>
  <si>
    <t>Соотношение количества отборов проб и наблюдений за компонентами природной среды к общему количеству отборов проб и наблюдений, утвержденных в рамках государственного задания, процентов</t>
  </si>
  <si>
    <t>Количество крупных городов Республики Татарстан, охва-ченных сводными расчетами загрязнения атмосферного воздуха, штук</t>
  </si>
  <si>
    <t>Проведение инструментальных замеров накопления твердых коммунальных отходов</t>
  </si>
  <si>
    <t>Геологическое изучение Уратьминско-Камского участка Уратьминского месторождения подземных вод с целью изыскания резервного источника питьевого водоснабжения пгт.Камские Поляны Нижнекамского муниципального района Республики Татарстан</t>
  </si>
  <si>
    <t>Отчет о реализации Программы за январь -декабрь 2022 года</t>
  </si>
  <si>
    <t>Подготовка и выпуск книги и интерактивного издания, приуроченных к 30-летию образования Министерства экологии и природных ресурсов Республики Татарстан</t>
  </si>
  <si>
    <t>Корректировка территориальной схемы в области обращения с отходами Республики Татарстан</t>
  </si>
  <si>
    <t>Рекультивация несанкционированной свалки, расположенной в районе с.Прости Нижнекамского района Республики Татарстан</t>
  </si>
  <si>
    <t>Демонтаж бездействующих трубопроводов Озерного месторождения в акватории Нижнекамского водохранилища</t>
  </si>
  <si>
    <t>Приобретение специализированного оборудования для проведения наземных геофизических исследований</t>
  </si>
  <si>
    <t>Приобретенике комплекса буровой установки</t>
  </si>
  <si>
    <t>Приобретение эколого-аналитического оборудования для дооснащения автоматической станции контроля загрязнения атмосферного воздуха</t>
  </si>
  <si>
    <t>Приобретение эколого-аналитичесмкого оборудования для оснащения автоматических станций контроля загрязнения атмосферного воздуха и передвижных экологических лабораторий</t>
  </si>
  <si>
    <t>Разработка ПСД по объекту «Укрепление береговой территории Нижнекамского водохранилища в с.Ижевка и г.Менделеевск Менделеевского муниципального района РТ»</t>
  </si>
  <si>
    <t>Разработка проектно-сметной документации по берегоукреплению Куйбышевского водохранилища на р. Вятке г. Мамадыш протяженностью 640 м</t>
  </si>
  <si>
    <t>Капитальный ремонт гидротехнических сооружений и очистка пруда по ул.Садовая п.Лесхоз Сабинского муниципального района</t>
  </si>
  <si>
    <t>Капитальный ремонт ГТС пруда у с. Амирово Черемшанского муниципального района Республики Татарстан</t>
  </si>
  <si>
    <t>Капитальный ремонт гидротехнического сооружения пруда у д.Чураево Актанышского муниципального района Республики Татарстан</t>
  </si>
  <si>
    <t>Капитальный ремонт ГТС пруда у с.Старый Татарский Адам Аксубаевского муниципального района Республики Татарстан</t>
  </si>
  <si>
    <t>Русловыпрямительные работы на р.Макса в районе кладбища у с.Малые Кибя-Кози Тюлячинского муниципального района Республики Татарстан</t>
  </si>
  <si>
    <t>Противопаводковые мероприятия в д.Татарское Танаево Зеленодольского муниципального района Республики Татарстан</t>
  </si>
  <si>
    <t>Руслорегулирующие мероприятия на р. Агрызка в г. Агрыз Агрызского муниципального района Республики Татарстан</t>
  </si>
  <si>
    <t>Руслорегулирующие мероприятия на р. Сарашлы в с. Поисево Актанышского муниципального района Республики Татарстан</t>
  </si>
  <si>
    <t>Очистка пойменного озера на левом притоке р. Петьялка у д.Сентяк Зеленодольского муниципального района Республики Татарстан</t>
  </si>
  <si>
    <t>Экореабилитация озер в с.Большое Мереткозино Камско-Устьинского муниципального района Республики Татарстан</t>
  </si>
  <si>
    <t>численность населения РТ в 2022 году - 4 000 084 чел. (на 01.01.2023)</t>
  </si>
  <si>
    <t>*** Лимиты финансирования Программы указанысогласно сводной бюджетной росписи по состоянию на 01.01.2023</t>
  </si>
  <si>
    <t>Бюджет Республики Татарстан, Минстрой РТ</t>
  </si>
  <si>
    <t>Бюджет Российской Федерации, ГКУ ГИСУ РТ</t>
  </si>
  <si>
    <t>Бюджет Российской Федерации, МЭПР РТ</t>
  </si>
  <si>
    <t>Протяженность расчищенных участков русел рек, км</t>
  </si>
  <si>
    <t>Количество населения, улучшившего экологические условия проживания вблизи водных объектов, млн.человек*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</si>
</sst>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#,##0.0000"/>
    <numFmt numFmtId="169" formatCode="0.000"/>
    <numFmt numFmtId="170" formatCode="0.0000"/>
  </numFmts>
  <fonts count="3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1">
    <xf numFmtId="0" fontId="0" fillId="0" borderId="0"/>
    <xf numFmtId="0" fontId="2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0" fontId="26" fillId="0" borderId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5" fillId="23" borderId="7" applyNumberFormat="0" applyFont="0" applyAlignment="0" applyProtection="0"/>
    <xf numFmtId="0" fontId="8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9" fillId="0" borderId="6" applyNumberFormat="0" applyFill="0" applyAlignment="0" applyProtection="0"/>
    <xf numFmtId="0" fontId="23" fillId="0" borderId="0"/>
    <xf numFmtId="0" fontId="20" fillId="0" borderId="0" applyNumberFormat="0" applyFill="0" applyBorder="0" applyAlignment="0" applyProtection="0"/>
    <xf numFmtId="165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29">
    <xf numFmtId="0" fontId="0" fillId="0" borderId="0" xfId="0"/>
    <xf numFmtId="0" fontId="22" fillId="24" borderId="0" xfId="0" applyFont="1" applyFill="1"/>
    <xf numFmtId="0" fontId="22" fillId="24" borderId="0" xfId="0" applyFont="1" applyFill="1" applyAlignment="1">
      <alignment horizontal="center"/>
    </xf>
    <xf numFmtId="2" fontId="4" fillId="24" borderId="10" xfId="0" applyNumberFormat="1" applyFont="1" applyFill="1" applyBorder="1" applyAlignment="1">
      <alignment vertical="top" wrapText="1"/>
    </xf>
    <xf numFmtId="0" fontId="0" fillId="24" borderId="0" xfId="0" applyFont="1" applyFill="1"/>
    <xf numFmtId="0" fontId="4" fillId="24" borderId="0" xfId="0" applyFont="1" applyFill="1" applyAlignment="1">
      <alignment horizontal="right"/>
    </xf>
    <xf numFmtId="4" fontId="0" fillId="24" borderId="0" xfId="0" applyNumberFormat="1" applyFont="1" applyFill="1"/>
    <xf numFmtId="0" fontId="0" fillId="24" borderId="0" xfId="0" applyFont="1" applyFill="1" applyAlignment="1">
      <alignment horizontal="center"/>
    </xf>
    <xf numFmtId="0" fontId="24" fillId="24" borderId="0" xfId="0" applyFont="1" applyFill="1" applyBorder="1" applyAlignment="1">
      <alignment vertical="top" wrapText="1"/>
    </xf>
    <xf numFmtId="4" fontId="24" fillId="24" borderId="0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/>
    </xf>
    <xf numFmtId="0" fontId="24" fillId="24" borderId="0" xfId="0" applyFont="1" applyFill="1" applyBorder="1" applyAlignment="1">
      <alignment vertical="top"/>
    </xf>
    <xf numFmtId="0" fontId="4" fillId="24" borderId="10" xfId="0" applyFont="1" applyFill="1" applyBorder="1" applyAlignment="1">
      <alignment vertical="top" wrapText="1"/>
    </xf>
    <xf numFmtId="4" fontId="24" fillId="24" borderId="10" xfId="0" applyNumberFormat="1" applyFont="1" applyFill="1" applyBorder="1" applyAlignment="1">
      <alignment vertical="top"/>
    </xf>
    <xf numFmtId="0" fontId="22" fillId="24" borderId="10" xfId="0" applyFont="1" applyFill="1" applyBorder="1" applyAlignment="1">
      <alignment vertical="top"/>
    </xf>
    <xf numFmtId="0" fontId="24" fillId="24" borderId="10" xfId="0" applyFont="1" applyFill="1" applyBorder="1" applyAlignment="1">
      <alignment vertical="top"/>
    </xf>
    <xf numFmtId="167" fontId="0" fillId="24" borderId="0" xfId="0" applyNumberFormat="1" applyFont="1" applyFill="1"/>
    <xf numFmtId="167" fontId="24" fillId="24" borderId="0" xfId="0" applyNumberFormat="1" applyFont="1" applyFill="1" applyBorder="1" applyAlignment="1">
      <alignment vertical="top" wrapText="1"/>
    </xf>
    <xf numFmtId="0" fontId="28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wrapText="1"/>
    </xf>
    <xf numFmtId="0" fontId="28" fillId="24" borderId="0" xfId="0" applyFont="1" applyFill="1" applyAlignment="1">
      <alignment horizontal="left"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vertical="top"/>
    </xf>
    <xf numFmtId="0" fontId="0" fillId="24" borderId="0" xfId="0" applyFont="1" applyFill="1" applyAlignment="1">
      <alignment horizontal="center" vertical="top"/>
    </xf>
    <xf numFmtId="0" fontId="28" fillId="24" borderId="0" xfId="0" applyFont="1" applyFill="1" applyAlignment="1">
      <alignment wrapText="1"/>
    </xf>
    <xf numFmtId="0" fontId="28" fillId="24" borderId="0" xfId="0" applyFont="1" applyFill="1"/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 wrapText="1"/>
    </xf>
    <xf numFmtId="0" fontId="4" fillId="24" borderId="16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/>
    </xf>
    <xf numFmtId="2" fontId="4" fillId="24" borderId="14" xfId="0" applyNumberFormat="1" applyFont="1" applyFill="1" applyBorder="1" applyAlignment="1">
      <alignment vertical="top" wrapText="1"/>
    </xf>
    <xf numFmtId="0" fontId="4" fillId="24" borderId="15" xfId="0" applyFont="1" applyFill="1" applyBorder="1" applyAlignment="1">
      <alignment vertical="top"/>
    </xf>
    <xf numFmtId="0" fontId="4" fillId="24" borderId="16" xfId="0" applyFont="1" applyFill="1" applyBorder="1" applyAlignment="1">
      <alignment vertical="top"/>
    </xf>
    <xf numFmtId="2" fontId="4" fillId="24" borderId="16" xfId="0" applyNumberFormat="1" applyFont="1" applyFill="1" applyBorder="1" applyAlignment="1">
      <alignment vertical="top" wrapText="1"/>
    </xf>
    <xf numFmtId="167" fontId="24" fillId="24" borderId="10" xfId="1" applyNumberFormat="1" applyFont="1" applyFill="1" applyBorder="1" applyAlignment="1">
      <alignment horizontal="center" vertical="top" wrapText="1"/>
    </xf>
    <xf numFmtId="167" fontId="24" fillId="24" borderId="16" xfId="1" applyNumberFormat="1" applyFont="1" applyFill="1" applyBorder="1" applyAlignment="1">
      <alignment vertical="top" wrapText="1"/>
    </xf>
    <xf numFmtId="0" fontId="4" fillId="24" borderId="10" xfId="1" applyNumberFormat="1" applyFont="1" applyFill="1" applyBorder="1" applyAlignment="1">
      <alignment horizontal="left" vertical="top" wrapText="1"/>
    </xf>
    <xf numFmtId="0" fontId="4" fillId="24" borderId="10" xfId="1" applyNumberFormat="1" applyFont="1" applyFill="1" applyBorder="1" applyAlignment="1">
      <alignment vertical="top" wrapText="1"/>
    </xf>
    <xf numFmtId="167" fontId="24" fillId="24" borderId="10" xfId="0" applyNumberFormat="1" applyFont="1" applyFill="1" applyBorder="1" applyAlignment="1">
      <alignment horizontal="center" vertical="top"/>
    </xf>
    <xf numFmtId="2" fontId="4" fillId="24" borderId="15" xfId="0" applyNumberFormat="1" applyFont="1" applyFill="1" applyBorder="1" applyAlignment="1">
      <alignment vertical="top" wrapText="1"/>
    </xf>
    <xf numFmtId="2" fontId="4" fillId="24" borderId="10" xfId="1" applyNumberFormat="1" applyFont="1" applyFill="1" applyBorder="1" applyAlignment="1">
      <alignment horizontal="left" vertical="top" wrapText="1"/>
    </xf>
    <xf numFmtId="169" fontId="4" fillId="24" borderId="10" xfId="0" applyNumberFormat="1" applyFont="1" applyFill="1" applyBorder="1" applyAlignment="1">
      <alignment vertical="top" wrapText="1"/>
    </xf>
    <xf numFmtId="2" fontId="4" fillId="24" borderId="14" xfId="1" applyNumberFormat="1" applyFont="1" applyFill="1" applyBorder="1" applyAlignment="1">
      <alignment vertical="top" wrapText="1"/>
    </xf>
    <xf numFmtId="169" fontId="4" fillId="24" borderId="14" xfId="0" applyNumberFormat="1" applyFont="1" applyFill="1" applyBorder="1" applyAlignment="1">
      <alignment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4" fillId="24" borderId="10" xfId="1" applyFont="1" applyFill="1" applyBorder="1" applyAlignment="1">
      <alignment vertical="top" wrapText="1"/>
    </xf>
    <xf numFmtId="167" fontId="24" fillId="24" borderId="15" xfId="1" applyNumberFormat="1" applyFont="1" applyFill="1" applyBorder="1" applyAlignment="1">
      <alignment vertical="top" wrapText="1"/>
    </xf>
    <xf numFmtId="4" fontId="4" fillId="24" borderId="14" xfId="1" applyNumberFormat="1" applyFont="1" applyFill="1" applyBorder="1" applyAlignment="1">
      <alignment vertical="top" wrapText="1"/>
    </xf>
    <xf numFmtId="4" fontId="4" fillId="24" borderId="15" xfId="1" applyNumberFormat="1" applyFont="1" applyFill="1" applyBorder="1" applyAlignment="1">
      <alignment vertical="top" wrapText="1"/>
    </xf>
    <xf numFmtId="167" fontId="24" fillId="24" borderId="15" xfId="0" applyNumberFormat="1" applyFont="1" applyFill="1" applyBorder="1" applyAlignment="1">
      <alignment vertical="top"/>
    </xf>
    <xf numFmtId="4" fontId="4" fillId="24" borderId="16" xfId="1" applyNumberFormat="1" applyFont="1" applyFill="1" applyBorder="1" applyAlignment="1">
      <alignment vertical="top" wrapText="1"/>
    </xf>
    <xf numFmtId="167" fontId="24" fillId="24" borderId="16" xfId="0" applyNumberFormat="1" applyFont="1" applyFill="1" applyBorder="1" applyAlignment="1">
      <alignment vertical="top"/>
    </xf>
    <xf numFmtId="4" fontId="4" fillId="24" borderId="10" xfId="1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 wrapText="1"/>
    </xf>
    <xf numFmtId="167" fontId="24" fillId="24" borderId="15" xfId="0" applyNumberFormat="1" applyFont="1" applyFill="1" applyBorder="1" applyAlignment="1">
      <alignment vertical="top" wrapText="1"/>
    </xf>
    <xf numFmtId="167" fontId="24" fillId="24" borderId="16" xfId="0" applyNumberFormat="1" applyFont="1" applyFill="1" applyBorder="1" applyAlignment="1">
      <alignment vertical="top" wrapText="1"/>
    </xf>
    <xf numFmtId="167" fontId="24" fillId="24" borderId="15" xfId="0" applyNumberFormat="1" applyFont="1" applyFill="1" applyBorder="1" applyAlignment="1">
      <alignment horizontal="center" vertical="top" wrapText="1"/>
    </xf>
    <xf numFmtId="0" fontId="4" fillId="24" borderId="16" xfId="1" applyFont="1" applyFill="1" applyBorder="1" applyAlignment="1">
      <alignment vertical="top" wrapText="1"/>
    </xf>
    <xf numFmtId="0" fontId="0" fillId="24" borderId="0" xfId="0" applyFont="1" applyFill="1" applyAlignment="1">
      <alignment horizontal="left" vertical="top"/>
    </xf>
    <xf numFmtId="167" fontId="24" fillId="24" borderId="10" xfId="0" applyNumberFormat="1" applyFont="1" applyFill="1" applyBorder="1" applyAlignment="1">
      <alignment vertical="top" wrapText="1"/>
    </xf>
    <xf numFmtId="0" fontId="4" fillId="24" borderId="14" xfId="0" applyFont="1" applyFill="1" applyBorder="1" applyAlignment="1">
      <alignment horizontal="center" vertical="top"/>
    </xf>
    <xf numFmtId="0" fontId="4" fillId="24" borderId="16" xfId="0" applyFont="1" applyFill="1" applyBorder="1" applyAlignment="1">
      <alignment horizontal="center" vertical="top"/>
    </xf>
    <xf numFmtId="0" fontId="4" fillId="24" borderId="14" xfId="1" applyFont="1" applyFill="1" applyBorder="1" applyAlignment="1">
      <alignment horizontal="left" vertical="top" wrapText="1"/>
    </xf>
    <xf numFmtId="0" fontId="4" fillId="24" borderId="16" xfId="1" applyFont="1" applyFill="1" applyBorder="1" applyAlignment="1">
      <alignment horizontal="left" vertical="top" wrapText="1"/>
    </xf>
    <xf numFmtId="167" fontId="24" fillId="24" borderId="14" xfId="0" applyNumberFormat="1" applyFont="1" applyFill="1" applyBorder="1" applyAlignment="1">
      <alignment horizontal="center" vertical="top"/>
    </xf>
    <xf numFmtId="167" fontId="24" fillId="24" borderId="14" xfId="1" applyNumberFormat="1" applyFont="1" applyFill="1" applyBorder="1" applyAlignment="1">
      <alignment horizontal="center" vertical="top" wrapText="1"/>
    </xf>
    <xf numFmtId="167" fontId="24" fillId="24" borderId="15" xfId="1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left" vertical="top" wrapText="1"/>
    </xf>
    <xf numFmtId="2" fontId="4" fillId="24" borderId="15" xfId="0" applyNumberFormat="1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center" vertical="top"/>
    </xf>
    <xf numFmtId="0" fontId="4" fillId="24" borderId="15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/>
    </xf>
    <xf numFmtId="0" fontId="4" fillId="24" borderId="16" xfId="0" applyNumberFormat="1" applyFont="1" applyFill="1" applyBorder="1" applyAlignment="1">
      <alignment horizontal="left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1" fontId="4" fillId="24" borderId="16" xfId="0" applyNumberFormat="1" applyFont="1" applyFill="1" applyBorder="1" applyAlignment="1">
      <alignment horizontal="center" vertical="top" wrapText="1"/>
    </xf>
    <xf numFmtId="164" fontId="4" fillId="24" borderId="10" xfId="0" applyNumberFormat="1" applyFont="1" applyFill="1" applyBorder="1" applyAlignment="1">
      <alignment horizontal="center" vertical="top" wrapText="1"/>
    </xf>
    <xf numFmtId="0" fontId="4" fillId="24" borderId="10" xfId="0" applyNumberFormat="1" applyFont="1" applyFill="1" applyBorder="1" applyAlignment="1">
      <alignment vertical="top" wrapText="1"/>
    </xf>
    <xf numFmtId="0" fontId="4" fillId="24" borderId="16" xfId="0" applyNumberFormat="1" applyFont="1" applyFill="1" applyBorder="1" applyAlignment="1">
      <alignment vertical="top" wrapText="1"/>
    </xf>
    <xf numFmtId="164" fontId="4" fillId="24" borderId="16" xfId="0" applyNumberFormat="1" applyFont="1" applyFill="1" applyBorder="1" applyAlignment="1">
      <alignment horizontal="center" vertical="top" wrapText="1"/>
    </xf>
    <xf numFmtId="170" fontId="4" fillId="24" borderId="16" xfId="0" applyNumberFormat="1" applyFont="1" applyFill="1" applyBorder="1" applyAlignment="1">
      <alignment horizontal="center" vertical="top" wrapText="1"/>
    </xf>
    <xf numFmtId="2" fontId="4" fillId="24" borderId="16" xfId="0" applyNumberFormat="1" applyFont="1" applyFill="1" applyBorder="1" applyAlignment="1">
      <alignment horizontal="center" vertical="top" wrapText="1"/>
    </xf>
    <xf numFmtId="170" fontId="4" fillId="24" borderId="10" xfId="0" applyNumberFormat="1" applyFont="1" applyFill="1" applyBorder="1" applyAlignment="1">
      <alignment horizontal="center" vertical="top" wrapText="1"/>
    </xf>
    <xf numFmtId="1" fontId="4" fillId="24" borderId="15" xfId="0" applyNumberFormat="1" applyFont="1" applyFill="1" applyBorder="1" applyAlignment="1">
      <alignment vertical="top" wrapText="1"/>
    </xf>
    <xf numFmtId="1" fontId="4" fillId="24" borderId="16" xfId="0" applyNumberFormat="1" applyFont="1" applyFill="1" applyBorder="1" applyAlignment="1">
      <alignment vertical="top" wrapText="1"/>
    </xf>
    <xf numFmtId="0" fontId="4" fillId="24" borderId="15" xfId="0" applyNumberFormat="1" applyFont="1" applyFill="1" applyBorder="1" applyAlignment="1">
      <alignment vertical="top" wrapText="1"/>
    </xf>
    <xf numFmtId="164" fontId="4" fillId="24" borderId="15" xfId="0" applyNumberFormat="1" applyFont="1" applyFill="1" applyBorder="1" applyAlignment="1">
      <alignment vertical="top" wrapText="1"/>
    </xf>
    <xf numFmtId="164" fontId="4" fillId="24" borderId="16" xfId="0" applyNumberFormat="1" applyFont="1" applyFill="1" applyBorder="1" applyAlignment="1">
      <alignment vertical="top" wrapText="1"/>
    </xf>
    <xf numFmtId="3" fontId="4" fillId="24" borderId="15" xfId="0" applyNumberFormat="1" applyFont="1" applyFill="1" applyBorder="1" applyAlignment="1">
      <alignment horizontal="center" vertical="top" wrapText="1"/>
    </xf>
    <xf numFmtId="3" fontId="4" fillId="24" borderId="10" xfId="0" applyNumberFormat="1" applyFont="1" applyFill="1" applyBorder="1" applyAlignment="1">
      <alignment horizontal="center" vertical="top" wrapText="1"/>
    </xf>
    <xf numFmtId="2" fontId="4" fillId="24" borderId="10" xfId="0" applyNumberFormat="1" applyFont="1" applyFill="1" applyBorder="1" applyAlignment="1">
      <alignment horizontal="center" vertical="top" wrapText="1"/>
    </xf>
    <xf numFmtId="0" fontId="29" fillId="24" borderId="0" xfId="0" applyFont="1" applyFill="1" applyAlignment="1">
      <alignment vertical="top"/>
    </xf>
    <xf numFmtId="4" fontId="24" fillId="24" borderId="0" xfId="0" applyNumberFormat="1" applyFont="1" applyFill="1"/>
    <xf numFmtId="167" fontId="24" fillId="24" borderId="0" xfId="0" applyNumberFormat="1" applyFont="1" applyFill="1"/>
    <xf numFmtId="0" fontId="24" fillId="24" borderId="0" xfId="0" applyFont="1" applyFill="1"/>
    <xf numFmtId="167" fontId="24" fillId="24" borderId="10" xfId="0" applyNumberFormat="1" applyFont="1" applyFill="1" applyBorder="1" applyAlignment="1">
      <alignment horizontal="center" vertical="top" wrapText="1"/>
    </xf>
    <xf numFmtId="0" fontId="28" fillId="24" borderId="0" xfId="0" applyFont="1" applyFill="1" applyAlignment="1">
      <alignment vertical="top"/>
    </xf>
    <xf numFmtId="0" fontId="30" fillId="24" borderId="0" xfId="0" applyFont="1" applyFill="1" applyAlignment="1">
      <alignment vertical="top"/>
    </xf>
    <xf numFmtId="0" fontId="0" fillId="24" borderId="0" xfId="0" applyFont="1" applyFill="1" applyAlignment="1">
      <alignment horizontal="left" vertical="center"/>
    </xf>
    <xf numFmtId="0" fontId="29" fillId="24" borderId="0" xfId="0" applyFont="1" applyFill="1" applyAlignment="1">
      <alignment horizontal="left" vertical="top"/>
    </xf>
    <xf numFmtId="0" fontId="31" fillId="24" borderId="10" xfId="0" applyFont="1" applyFill="1" applyBorder="1" applyAlignment="1">
      <alignment vertical="top"/>
    </xf>
    <xf numFmtId="2" fontId="31" fillId="24" borderId="10" xfId="0" applyNumberFormat="1" applyFont="1" applyFill="1" applyBorder="1" applyAlignment="1">
      <alignment vertical="top" wrapText="1"/>
    </xf>
    <xf numFmtId="167" fontId="31" fillId="24" borderId="10" xfId="0" applyNumberFormat="1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167" fontId="24" fillId="24" borderId="14" xfId="0" applyNumberFormat="1" applyFont="1" applyFill="1" applyBorder="1" applyAlignment="1">
      <alignment horizontal="center" vertical="top"/>
    </xf>
    <xf numFmtId="4" fontId="24" fillId="24" borderId="10" xfId="0" applyNumberFormat="1" applyFont="1" applyFill="1" applyBorder="1" applyAlignment="1">
      <alignment horizontal="center" vertical="top" wrapText="1"/>
    </xf>
    <xf numFmtId="4" fontId="24" fillId="24" borderId="10" xfId="1" applyNumberFormat="1" applyFont="1" applyFill="1" applyBorder="1" applyAlignment="1">
      <alignment horizontal="center" vertical="top" wrapText="1"/>
    </xf>
    <xf numFmtId="4" fontId="24" fillId="24" borderId="15" xfId="1" applyNumberFormat="1" applyFont="1" applyFill="1" applyBorder="1" applyAlignment="1">
      <alignment horizontal="center" vertical="top" wrapText="1"/>
    </xf>
    <xf numFmtId="4" fontId="24" fillId="24" borderId="15" xfId="1" applyNumberFormat="1" applyFont="1" applyFill="1" applyBorder="1" applyAlignment="1">
      <alignment vertical="top" wrapText="1"/>
    </xf>
    <xf numFmtId="4" fontId="24" fillId="24" borderId="16" xfId="1" applyNumberFormat="1" applyFont="1" applyFill="1" applyBorder="1" applyAlignment="1">
      <alignment vertical="top" wrapText="1"/>
    </xf>
    <xf numFmtId="4" fontId="24" fillId="24" borderId="16" xfId="0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/>
    </xf>
    <xf numFmtId="4" fontId="24" fillId="24" borderId="14" xfId="1" applyNumberFormat="1" applyFont="1" applyFill="1" applyBorder="1" applyAlignment="1">
      <alignment horizontal="center" vertical="top" wrapText="1"/>
    </xf>
    <xf numFmtId="4" fontId="24" fillId="24" borderId="16" xfId="1" applyNumberFormat="1" applyFont="1" applyFill="1" applyBorder="1" applyAlignment="1">
      <alignment horizontal="center" vertical="top" wrapText="1"/>
    </xf>
    <xf numFmtId="4" fontId="24" fillId="24" borderId="15" xfId="0" applyNumberFormat="1" applyFont="1" applyFill="1" applyBorder="1" applyAlignment="1">
      <alignment horizontal="center" vertical="top" wrapText="1"/>
    </xf>
    <xf numFmtId="4" fontId="24" fillId="24" borderId="16" xfId="0" applyNumberFormat="1" applyFont="1" applyFill="1" applyBorder="1" applyAlignment="1">
      <alignment vertical="top" wrapText="1"/>
    </xf>
    <xf numFmtId="4" fontId="24" fillId="24" borderId="15" xfId="0" applyNumberFormat="1" applyFont="1" applyFill="1" applyBorder="1" applyAlignment="1">
      <alignment vertical="top" wrapText="1"/>
    </xf>
    <xf numFmtId="4" fontId="24" fillId="24" borderId="14" xfId="0" applyNumberFormat="1" applyFont="1" applyFill="1" applyBorder="1" applyAlignment="1">
      <alignment horizontal="center" vertical="top" wrapText="1"/>
    </xf>
    <xf numFmtId="4" fontId="4" fillId="24" borderId="15" xfId="0" applyNumberFormat="1" applyFont="1" applyFill="1" applyBorder="1" applyAlignment="1">
      <alignment vertical="top" wrapText="1"/>
    </xf>
    <xf numFmtId="4" fontId="4" fillId="24" borderId="16" xfId="0" applyNumberFormat="1" applyFont="1" applyFill="1" applyBorder="1" applyAlignment="1">
      <alignment vertical="top" wrapText="1"/>
    </xf>
    <xf numFmtId="4" fontId="31" fillId="24" borderId="10" xfId="0" applyNumberFormat="1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4" xfId="1" applyFont="1" applyFill="1" applyBorder="1" applyAlignment="1">
      <alignment vertical="top" wrapText="1"/>
    </xf>
    <xf numFmtId="0" fontId="4" fillId="24" borderId="14" xfId="0" applyNumberFormat="1" applyFont="1" applyFill="1" applyBorder="1" applyAlignment="1">
      <alignment horizontal="left" vertical="top" wrapText="1"/>
    </xf>
    <xf numFmtId="0" fontId="4" fillId="24" borderId="15" xfId="0" applyNumberFormat="1" applyFont="1" applyFill="1" applyBorder="1" applyAlignment="1">
      <alignment horizontal="left" vertical="top" wrapText="1"/>
    </xf>
    <xf numFmtId="0" fontId="4" fillId="24" borderId="16" xfId="0" applyNumberFormat="1" applyFont="1" applyFill="1" applyBorder="1" applyAlignment="1">
      <alignment horizontal="left" vertical="top" wrapText="1"/>
    </xf>
    <xf numFmtId="4" fontId="24" fillId="24" borderId="14" xfId="0" applyNumberFormat="1" applyFont="1" applyFill="1" applyBorder="1" applyAlignment="1">
      <alignment horizontal="center" vertical="top" wrapText="1"/>
    </xf>
    <xf numFmtId="4" fontId="24" fillId="24" borderId="15" xfId="0" applyNumberFormat="1" applyFont="1" applyFill="1" applyBorder="1" applyAlignment="1">
      <alignment horizontal="center" vertical="top" wrapText="1"/>
    </xf>
    <xf numFmtId="4" fontId="24" fillId="24" borderId="16" xfId="0" applyNumberFormat="1" applyFont="1" applyFill="1" applyBorder="1" applyAlignment="1">
      <alignment horizontal="center" vertical="top" wrapText="1"/>
    </xf>
    <xf numFmtId="2" fontId="4" fillId="24" borderId="15" xfId="0" applyNumberFormat="1" applyFont="1" applyFill="1" applyBorder="1" applyAlignment="1">
      <alignment horizontal="left" vertical="top" wrapText="1"/>
    </xf>
    <xf numFmtId="2" fontId="4" fillId="24" borderId="16" xfId="0" applyNumberFormat="1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center" vertical="top" wrapText="1"/>
    </xf>
    <xf numFmtId="2" fontId="4" fillId="24" borderId="15" xfId="0" applyNumberFormat="1" applyFont="1" applyFill="1" applyBorder="1" applyAlignment="1">
      <alignment horizontal="center" vertical="top" wrapText="1"/>
    </xf>
    <xf numFmtId="2" fontId="4" fillId="24" borderId="16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1" fontId="4" fillId="24" borderId="15" xfId="0" applyNumberFormat="1" applyFont="1" applyFill="1" applyBorder="1" applyAlignment="1">
      <alignment horizontal="center" vertical="top" wrapText="1"/>
    </xf>
    <xf numFmtId="1" fontId="4" fillId="24" borderId="16" xfId="0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left" vertical="top" wrapText="1"/>
    </xf>
    <xf numFmtId="0" fontId="4" fillId="24" borderId="15" xfId="0" applyFont="1" applyFill="1" applyBorder="1" applyAlignment="1">
      <alignment horizontal="left" vertical="top" wrapText="1"/>
    </xf>
    <xf numFmtId="0" fontId="4" fillId="24" borderId="16" xfId="0" applyFont="1" applyFill="1" applyBorder="1" applyAlignment="1">
      <alignment horizontal="left" vertical="top" wrapText="1"/>
    </xf>
    <xf numFmtId="164" fontId="4" fillId="24" borderId="14" xfId="0" applyNumberFormat="1" applyFont="1" applyFill="1" applyBorder="1" applyAlignment="1">
      <alignment horizontal="center" vertical="top" wrapText="1"/>
    </xf>
    <xf numFmtId="164" fontId="4" fillId="24" borderId="15" xfId="0" applyNumberFormat="1" applyFont="1" applyFill="1" applyBorder="1" applyAlignment="1">
      <alignment horizontal="center" vertical="top" wrapText="1"/>
    </xf>
    <xf numFmtId="164" fontId="4" fillId="24" borderId="16" xfId="0" applyNumberFormat="1" applyFont="1" applyFill="1" applyBorder="1" applyAlignment="1">
      <alignment horizontal="center" vertical="top" wrapText="1"/>
    </xf>
    <xf numFmtId="4" fontId="24" fillId="24" borderId="14" xfId="1" applyNumberFormat="1" applyFont="1" applyFill="1" applyBorder="1" applyAlignment="1">
      <alignment horizontal="center" vertical="top" wrapText="1"/>
    </xf>
    <xf numFmtId="4" fontId="24" fillId="24" borderId="16" xfId="1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4" fontId="24" fillId="24" borderId="15" xfId="1" applyNumberFormat="1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/>
    </xf>
    <xf numFmtId="0" fontId="4" fillId="24" borderId="16" xfId="0" applyFont="1" applyFill="1" applyBorder="1" applyAlignment="1">
      <alignment horizontal="center" vertical="top"/>
    </xf>
    <xf numFmtId="167" fontId="24" fillId="24" borderId="14" xfId="1" applyNumberFormat="1" applyFont="1" applyFill="1" applyBorder="1" applyAlignment="1">
      <alignment horizontal="center" vertical="top" wrapText="1"/>
    </xf>
    <xf numFmtId="167" fontId="24" fillId="24" borderId="16" xfId="1" applyNumberFormat="1" applyFont="1" applyFill="1" applyBorder="1" applyAlignment="1">
      <alignment horizontal="center"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49" fontId="4" fillId="24" borderId="16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/>
    </xf>
    <xf numFmtId="0" fontId="4" fillId="24" borderId="14" xfId="1" applyFont="1" applyFill="1" applyBorder="1" applyAlignment="1">
      <alignment horizontal="left" vertical="top" wrapText="1"/>
    </xf>
    <xf numFmtId="0" fontId="4" fillId="24" borderId="16" xfId="1" applyFont="1" applyFill="1" applyBorder="1" applyAlignment="1">
      <alignment horizontal="left" vertical="top" wrapText="1"/>
    </xf>
    <xf numFmtId="0" fontId="4" fillId="24" borderId="10" xfId="0" applyNumberFormat="1" applyFont="1" applyFill="1" applyBorder="1" applyAlignment="1">
      <alignment horizontal="center" vertical="top"/>
    </xf>
    <xf numFmtId="167" fontId="24" fillId="24" borderId="15" xfId="1" applyNumberFormat="1" applyFont="1" applyFill="1" applyBorder="1" applyAlignment="1">
      <alignment horizontal="center" vertical="top" wrapText="1"/>
    </xf>
    <xf numFmtId="167" fontId="24" fillId="24" borderId="14" xfId="0" applyNumberFormat="1" applyFont="1" applyFill="1" applyBorder="1" applyAlignment="1">
      <alignment horizontal="center" vertical="top"/>
    </xf>
    <xf numFmtId="167" fontId="24" fillId="24" borderId="16" xfId="0" applyNumberFormat="1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0" xfId="1" applyFont="1" applyFill="1" applyBorder="1" applyAlignment="1">
      <alignment horizontal="left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/>
    <xf numFmtId="0" fontId="4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/>
    </xf>
    <xf numFmtId="167" fontId="4" fillId="24" borderId="10" xfId="0" applyNumberFormat="1" applyFont="1" applyFill="1" applyBorder="1" applyAlignment="1">
      <alignment horizontal="center" vertical="center" wrapText="1"/>
    </xf>
    <xf numFmtId="0" fontId="24" fillId="24" borderId="0" xfId="0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/>
    </xf>
    <xf numFmtId="167" fontId="24" fillId="24" borderId="15" xfId="0" applyNumberFormat="1" applyFont="1" applyFill="1" applyBorder="1" applyAlignment="1">
      <alignment horizontal="center" vertical="top"/>
    </xf>
    <xf numFmtId="4" fontId="4" fillId="24" borderId="14" xfId="1" applyNumberFormat="1" applyFont="1" applyFill="1" applyBorder="1" applyAlignment="1">
      <alignment horizontal="left" vertical="top" wrapText="1"/>
    </xf>
    <xf numFmtId="4" fontId="4" fillId="24" borderId="15" xfId="1" applyNumberFormat="1" applyFont="1" applyFill="1" applyBorder="1" applyAlignment="1">
      <alignment horizontal="left" vertical="top" wrapText="1"/>
    </xf>
    <xf numFmtId="4" fontId="4" fillId="24" borderId="16" xfId="1" applyNumberFormat="1" applyFont="1" applyFill="1" applyBorder="1" applyAlignment="1">
      <alignment horizontal="left" vertical="top" wrapText="1"/>
    </xf>
    <xf numFmtId="0" fontId="4" fillId="24" borderId="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center" vertical="top"/>
    </xf>
    <xf numFmtId="0" fontId="32" fillId="24" borderId="10" xfId="0" applyFont="1" applyFill="1" applyBorder="1" applyAlignment="1">
      <alignment horizontal="left" vertical="top" wrapText="1"/>
    </xf>
    <xf numFmtId="2" fontId="32" fillId="24" borderId="10" xfId="0" applyNumberFormat="1" applyFont="1" applyFill="1" applyBorder="1" applyAlignment="1">
      <alignment vertical="top" wrapText="1"/>
    </xf>
    <xf numFmtId="4" fontId="33" fillId="24" borderId="10" xfId="1" applyNumberFormat="1" applyFont="1" applyFill="1" applyBorder="1" applyAlignment="1">
      <alignment horizontal="center" vertical="top" wrapText="1"/>
    </xf>
    <xf numFmtId="167" fontId="33" fillId="24" borderId="10" xfId="0" applyNumberFormat="1" applyFont="1" applyFill="1" applyBorder="1" applyAlignment="1">
      <alignment horizontal="center" vertical="top" wrapText="1"/>
    </xf>
    <xf numFmtId="0" fontId="32" fillId="24" borderId="10" xfId="0" applyFont="1" applyFill="1" applyBorder="1" applyAlignment="1">
      <alignment horizontal="left" vertical="top" wrapText="1"/>
    </xf>
    <xf numFmtId="0" fontId="32" fillId="24" borderId="10" xfId="0" applyFont="1" applyFill="1" applyBorder="1" applyAlignment="1">
      <alignment horizontal="center" vertical="top" wrapText="1"/>
    </xf>
    <xf numFmtId="1" fontId="32" fillId="24" borderId="10" xfId="0" applyNumberFormat="1" applyFont="1" applyFill="1" applyBorder="1" applyAlignment="1">
      <alignment horizontal="center" vertical="top" wrapText="1"/>
    </xf>
    <xf numFmtId="0" fontId="34" fillId="24" borderId="0" xfId="0" applyFont="1" applyFill="1" applyAlignment="1">
      <alignment horizontal="center" vertical="center" wrapText="1"/>
    </xf>
    <xf numFmtId="0" fontId="35" fillId="24" borderId="0" xfId="0" applyFont="1" applyFill="1" applyAlignment="1">
      <alignment wrapText="1"/>
    </xf>
    <xf numFmtId="0" fontId="35" fillId="24" borderId="0" xfId="0" applyFont="1" applyFill="1"/>
    <xf numFmtId="0" fontId="32" fillId="24" borderId="10" xfId="0" applyFont="1" applyFill="1" applyBorder="1" applyAlignment="1">
      <alignment horizontal="center" vertical="top"/>
    </xf>
    <xf numFmtId="0" fontId="32" fillId="24" borderId="10" xfId="0" applyFont="1" applyFill="1" applyBorder="1" applyAlignment="1">
      <alignment vertical="top" wrapText="1"/>
    </xf>
    <xf numFmtId="4" fontId="33" fillId="24" borderId="10" xfId="0" applyNumberFormat="1" applyFont="1" applyFill="1" applyBorder="1" applyAlignment="1">
      <alignment horizontal="center" vertical="top"/>
    </xf>
    <xf numFmtId="167" fontId="33" fillId="24" borderId="10" xfId="0" applyNumberFormat="1" applyFont="1" applyFill="1" applyBorder="1" applyAlignment="1">
      <alignment horizontal="center" vertical="top"/>
    </xf>
    <xf numFmtId="4" fontId="33" fillId="24" borderId="10" xfId="0" applyNumberFormat="1" applyFont="1" applyFill="1" applyBorder="1" applyAlignment="1">
      <alignment horizontal="center" vertical="top" wrapText="1"/>
    </xf>
    <xf numFmtId="168" fontId="35" fillId="24" borderId="0" xfId="0" applyNumberFormat="1" applyFont="1" applyFill="1" applyAlignment="1">
      <alignment wrapText="1"/>
    </xf>
    <xf numFmtId="0" fontId="36" fillId="24" borderId="10" xfId="0" applyFont="1" applyFill="1" applyBorder="1" applyAlignment="1">
      <alignment horizontal="center" vertical="top"/>
    </xf>
    <xf numFmtId="0" fontId="36" fillId="24" borderId="14" xfId="0" applyFont="1" applyFill="1" applyBorder="1" applyAlignment="1">
      <alignment horizontal="center" vertical="top"/>
    </xf>
    <xf numFmtId="0" fontId="32" fillId="24" borderId="14" xfId="0" applyFont="1" applyFill="1" applyBorder="1" applyAlignment="1">
      <alignment horizontal="left" vertical="top" wrapText="1"/>
    </xf>
    <xf numFmtId="167" fontId="33" fillId="24" borderId="10" xfId="1" applyNumberFormat="1" applyFont="1" applyFill="1" applyBorder="1" applyAlignment="1">
      <alignment horizontal="center" vertical="top" wrapText="1"/>
    </xf>
    <xf numFmtId="0" fontId="36" fillId="24" borderId="15" xfId="0" applyFont="1" applyFill="1" applyBorder="1" applyAlignment="1">
      <alignment horizontal="center" vertical="top"/>
    </xf>
    <xf numFmtId="0" fontId="32" fillId="24" borderId="15" xfId="0" applyFont="1" applyFill="1" applyBorder="1" applyAlignment="1">
      <alignment horizontal="left" vertical="top" wrapText="1"/>
    </xf>
    <xf numFmtId="0" fontId="36" fillId="24" borderId="16" xfId="0" applyFont="1" applyFill="1" applyBorder="1" applyAlignment="1">
      <alignment horizontal="center" vertical="top"/>
    </xf>
    <xf numFmtId="0" fontId="32" fillId="24" borderId="16" xfId="0" applyFont="1" applyFill="1" applyBorder="1" applyAlignment="1">
      <alignment horizontal="left" vertical="top" wrapText="1"/>
    </xf>
  </cellXfs>
  <cellStyles count="101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— акцент1" xfId="20" builtinId="31" customBuiltin="1"/>
    <cellStyle name="40% — акцент2" xfId="21" builtinId="35" customBuiltin="1"/>
    <cellStyle name="40% — акцент3" xfId="22" builtinId="39" customBuiltin="1"/>
    <cellStyle name="40% — акцент4" xfId="23" builtinId="43" customBuiltin="1"/>
    <cellStyle name="40% — акцент5" xfId="24" builtinId="47" customBuiltin="1"/>
    <cellStyle name="40% —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— акцент1" xfId="32" builtinId="32" customBuiltin="1"/>
    <cellStyle name="60% — акцент2" xfId="33" builtinId="36" customBuiltin="1"/>
    <cellStyle name="60% — акцент3" xfId="34" builtinId="40" customBuiltin="1"/>
    <cellStyle name="60% — акцент4" xfId="35" builtinId="44" customBuiltin="1"/>
    <cellStyle name="60% — акцент5" xfId="36" builtinId="48" customBuiltin="1"/>
    <cellStyle name="60% —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11" xfId="99"/>
    <cellStyle name="Обычный 2" xfId="79"/>
    <cellStyle name="Обычный 20" xfId="97"/>
    <cellStyle name="Обычный 22" xfId="100"/>
    <cellStyle name="Обычный 3" xfId="80"/>
    <cellStyle name="Обычный 3 2" xfId="98"/>
    <cellStyle name="Обычный 4" xfId="81"/>
    <cellStyle name="Обычный 4 3" xfId="82"/>
    <cellStyle name="Обычный 4 3 2" xfId="95"/>
    <cellStyle name="Обычный 5" xfId="83"/>
    <cellStyle name="Обычный 6" xfId="84"/>
    <cellStyle name="Обычный 7" xfId="94"/>
    <cellStyle name="Плохой" xfId="85" builtinId="27" customBuiltin="1"/>
    <cellStyle name="Пояснение" xfId="86" builtinId="53" customBuiltin="1"/>
    <cellStyle name="Примечание" xfId="87" builtinId="10" customBuiltin="1"/>
    <cellStyle name="Процентный 2" xfId="96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Хороший" xfId="93" builtinId="26" customBuiltin="1"/>
  </cellStyles>
  <dxfs count="0"/>
  <tableStyles count="0" defaultTableStyle="TableStyleMedium9" defaultPivotStyle="PivotStyleLight16"/>
  <colors>
    <mruColors>
      <color rgb="FFFFFF99"/>
      <color rgb="FFFFFFCC"/>
      <color rgb="FFCCFFCC"/>
      <color rgb="FFCCFFFF"/>
      <color rgb="FF99FFCC"/>
      <color rgb="FFCD333E"/>
      <color rgb="FFFEE9D8"/>
      <color rgb="FF99FF33"/>
      <color rgb="FFCC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1"/>
  <sheetViews>
    <sheetView tabSelected="1" view="pageBreakPreview" topLeftCell="A202" zoomScale="80" zoomScaleNormal="100" zoomScaleSheetLayoutView="80" workbookViewId="0">
      <selection activeCell="C168" sqref="A168:XFD171"/>
    </sheetView>
  </sheetViews>
  <sheetFormatPr defaultRowHeight="15" x14ac:dyDescent="0.2"/>
  <cols>
    <col min="1" max="1" width="5.5703125" style="7" customWidth="1"/>
    <col min="2" max="2" width="49.85546875" style="4" customWidth="1"/>
    <col min="3" max="3" width="16.85546875" style="4" customWidth="1"/>
    <col min="4" max="4" width="22.28515625" style="6" customWidth="1"/>
    <col min="5" max="5" width="21.7109375" style="6" customWidth="1"/>
    <col min="6" max="6" width="21.85546875" style="6" customWidth="1"/>
    <col min="7" max="7" width="7.28515625" style="16" customWidth="1"/>
    <col min="8" max="8" width="32.5703125" style="4" customWidth="1"/>
    <col min="9" max="9" width="9.7109375" style="4" customWidth="1"/>
    <col min="10" max="10" width="8.85546875" style="4" customWidth="1"/>
    <col min="11" max="11" width="9" style="4" customWidth="1"/>
    <col min="12" max="12" width="9.7109375" style="4" customWidth="1"/>
    <col min="13" max="13" width="8.5703125" style="7" customWidth="1"/>
    <col min="14" max="14" width="8" style="4" customWidth="1"/>
    <col min="15" max="15" width="17.5703125" style="18" hidden="1" customWidth="1"/>
    <col min="16" max="16" width="22.28515625" style="19" hidden="1" customWidth="1"/>
    <col min="17" max="17" width="10.7109375" style="19" hidden="1" customWidth="1"/>
    <col min="18" max="18" width="18.85546875" style="19" hidden="1" customWidth="1"/>
    <col min="19" max="19" width="0" style="19" hidden="1" customWidth="1"/>
    <col min="20" max="20" width="0" style="4" hidden="1" customWidth="1"/>
    <col min="21" max="16384" width="9.140625" style="4"/>
  </cols>
  <sheetData>
    <row r="1" spans="1:22" ht="15.75" x14ac:dyDescent="0.25">
      <c r="N1" s="5" t="s">
        <v>32</v>
      </c>
    </row>
    <row r="2" spans="1:22" ht="15.75" x14ac:dyDescent="0.25">
      <c r="N2" s="5" t="s">
        <v>33</v>
      </c>
    </row>
    <row r="3" spans="1:22" ht="15.75" x14ac:dyDescent="0.25">
      <c r="N3" s="5" t="s">
        <v>34</v>
      </c>
    </row>
    <row r="4" spans="1:22" ht="32.25" customHeight="1" x14ac:dyDescent="0.2">
      <c r="B4" s="191" t="s">
        <v>8</v>
      </c>
      <c r="C4" s="192"/>
      <c r="D4" s="192"/>
      <c r="E4" s="193"/>
      <c r="F4" s="187" t="s">
        <v>122</v>
      </c>
      <c r="G4" s="188"/>
      <c r="H4" s="188"/>
      <c r="I4" s="188"/>
      <c r="J4" s="188"/>
      <c r="K4" s="188"/>
      <c r="L4" s="188"/>
      <c r="M4" s="188"/>
      <c r="N4" s="189"/>
    </row>
    <row r="5" spans="1:22" ht="15.75" x14ac:dyDescent="0.2">
      <c r="B5" s="194" t="s">
        <v>6</v>
      </c>
      <c r="C5" s="194"/>
      <c r="D5" s="194"/>
      <c r="E5" s="194"/>
      <c r="F5" s="187" t="s">
        <v>7</v>
      </c>
      <c r="G5" s="188"/>
      <c r="H5" s="188"/>
      <c r="I5" s="188"/>
      <c r="J5" s="188"/>
      <c r="K5" s="188"/>
      <c r="L5" s="188"/>
      <c r="M5" s="188"/>
      <c r="N5" s="189"/>
    </row>
    <row r="6" spans="1:22" ht="61.5" customHeight="1" x14ac:dyDescent="0.2">
      <c r="B6" s="194" t="s">
        <v>9</v>
      </c>
      <c r="C6" s="194"/>
      <c r="D6" s="194"/>
      <c r="E6" s="194"/>
      <c r="F6" s="187" t="s">
        <v>235</v>
      </c>
      <c r="G6" s="188"/>
      <c r="H6" s="188"/>
      <c r="I6" s="188"/>
      <c r="J6" s="188"/>
      <c r="K6" s="188"/>
      <c r="L6" s="188"/>
      <c r="M6" s="188"/>
      <c r="N6" s="189"/>
    </row>
    <row r="7" spans="1:22" ht="31.5" customHeight="1" x14ac:dyDescent="0.2">
      <c r="B7" s="194" t="s">
        <v>0</v>
      </c>
      <c r="C7" s="194"/>
      <c r="D7" s="194"/>
      <c r="E7" s="194"/>
      <c r="F7" s="187" t="s">
        <v>181</v>
      </c>
      <c r="G7" s="188"/>
      <c r="H7" s="188"/>
      <c r="I7" s="188"/>
      <c r="J7" s="188"/>
      <c r="K7" s="188"/>
      <c r="L7" s="188"/>
      <c r="M7" s="188"/>
      <c r="N7" s="189"/>
    </row>
    <row r="8" spans="1:22" ht="20.25" customHeight="1" x14ac:dyDescent="0.3">
      <c r="A8" s="2"/>
      <c r="B8" s="1"/>
      <c r="D8" s="107" t="s">
        <v>258</v>
      </c>
      <c r="E8" s="107"/>
      <c r="F8" s="107"/>
      <c r="G8" s="108"/>
      <c r="H8" s="109"/>
      <c r="I8" s="109"/>
      <c r="J8" s="1"/>
      <c r="K8" s="1"/>
      <c r="L8" s="1"/>
      <c r="M8" s="2"/>
      <c r="N8" s="1"/>
    </row>
    <row r="9" spans="1:22" s="1" customFormat="1" ht="15.75" customHeight="1" x14ac:dyDescent="0.25">
      <c r="A9" s="183" t="s">
        <v>4</v>
      </c>
      <c r="B9" s="184" t="s">
        <v>189</v>
      </c>
      <c r="C9" s="184" t="s">
        <v>31</v>
      </c>
      <c r="D9" s="185" t="s">
        <v>56</v>
      </c>
      <c r="E9" s="185" t="s">
        <v>78</v>
      </c>
      <c r="F9" s="185" t="s">
        <v>35</v>
      </c>
      <c r="G9" s="196" t="s">
        <v>36</v>
      </c>
      <c r="H9" s="184" t="s">
        <v>5</v>
      </c>
      <c r="I9" s="195" t="s">
        <v>1</v>
      </c>
      <c r="J9" s="195"/>
      <c r="K9" s="195"/>
      <c r="L9" s="195"/>
      <c r="M9" s="195"/>
      <c r="N9" s="195"/>
      <c r="O9" s="20"/>
      <c r="P9" s="21"/>
      <c r="Q9" s="21"/>
      <c r="R9" s="21"/>
      <c r="S9" s="21"/>
    </row>
    <row r="10" spans="1:22" s="1" customFormat="1" ht="15.75" customHeight="1" x14ac:dyDescent="0.2">
      <c r="A10" s="183"/>
      <c r="B10" s="184"/>
      <c r="C10" s="184"/>
      <c r="D10" s="185"/>
      <c r="E10" s="185"/>
      <c r="F10" s="190"/>
      <c r="G10" s="196"/>
      <c r="H10" s="184"/>
      <c r="I10" s="184" t="s">
        <v>37</v>
      </c>
      <c r="J10" s="184"/>
      <c r="K10" s="184" t="s">
        <v>38</v>
      </c>
      <c r="L10" s="184"/>
      <c r="M10" s="184" t="s">
        <v>42</v>
      </c>
      <c r="N10" s="184" t="s">
        <v>41</v>
      </c>
      <c r="O10" s="20"/>
      <c r="P10" s="21"/>
      <c r="Q10" s="21"/>
      <c r="R10" s="21"/>
      <c r="S10" s="21"/>
    </row>
    <row r="11" spans="1:22" s="1" customFormat="1" ht="126.75" customHeight="1" x14ac:dyDescent="0.2">
      <c r="A11" s="183"/>
      <c r="B11" s="184"/>
      <c r="C11" s="184"/>
      <c r="D11" s="185"/>
      <c r="E11" s="185"/>
      <c r="F11" s="190"/>
      <c r="G11" s="196"/>
      <c r="H11" s="184"/>
      <c r="I11" s="80" t="s">
        <v>2</v>
      </c>
      <c r="J11" s="80" t="s">
        <v>3</v>
      </c>
      <c r="K11" s="80" t="s">
        <v>2</v>
      </c>
      <c r="L11" s="80" t="s">
        <v>3</v>
      </c>
      <c r="M11" s="184"/>
      <c r="N11" s="184"/>
      <c r="O11" s="20"/>
      <c r="P11" s="21"/>
      <c r="Q11" s="21"/>
      <c r="R11" s="21"/>
      <c r="S11" s="21"/>
    </row>
    <row r="12" spans="1:22" s="1" customFormat="1" ht="15.75" customHeight="1" x14ac:dyDescent="0.25">
      <c r="A12" s="84">
        <v>1</v>
      </c>
      <c r="B12" s="84">
        <v>2</v>
      </c>
      <c r="C12" s="84">
        <v>3</v>
      </c>
      <c r="D12" s="10">
        <v>4</v>
      </c>
      <c r="E12" s="10">
        <v>5</v>
      </c>
      <c r="F12" s="10">
        <v>6</v>
      </c>
      <c r="G12" s="10">
        <v>7</v>
      </c>
      <c r="H12" s="84">
        <v>8</v>
      </c>
      <c r="I12" s="84">
        <v>9</v>
      </c>
      <c r="J12" s="84">
        <v>10</v>
      </c>
      <c r="K12" s="84">
        <v>11</v>
      </c>
      <c r="L12" s="84">
        <v>12</v>
      </c>
      <c r="M12" s="84">
        <v>13</v>
      </c>
      <c r="N12" s="84">
        <v>14</v>
      </c>
      <c r="O12" s="20"/>
      <c r="P12" s="21"/>
      <c r="Q12" s="21"/>
      <c r="R12" s="21"/>
      <c r="S12" s="21"/>
    </row>
    <row r="13" spans="1:22" s="214" customFormat="1" ht="46.5" customHeight="1" x14ac:dyDescent="0.2">
      <c r="A13" s="215"/>
      <c r="B13" s="216" t="s">
        <v>123</v>
      </c>
      <c r="C13" s="206" t="s">
        <v>10</v>
      </c>
      <c r="D13" s="219">
        <f>SUM(D14:D30)</f>
        <v>61682.700000000004</v>
      </c>
      <c r="E13" s="219">
        <f t="shared" ref="E13:F13" si="0">SUM(E14:E30)</f>
        <v>61682.700000000004</v>
      </c>
      <c r="F13" s="219">
        <f t="shared" si="0"/>
        <v>57477.699260000001</v>
      </c>
      <c r="G13" s="208">
        <f t="shared" ref="G13:G23" si="1">F13/E13*100</f>
        <v>93.182852339472817</v>
      </c>
      <c r="H13" s="209"/>
      <c r="I13" s="216"/>
      <c r="J13" s="216"/>
      <c r="K13" s="216"/>
      <c r="L13" s="216"/>
      <c r="M13" s="210"/>
      <c r="N13" s="216"/>
      <c r="O13" s="212"/>
      <c r="P13" s="213"/>
      <c r="Q13" s="213"/>
      <c r="R13" s="220"/>
      <c r="S13" s="213"/>
    </row>
    <row r="14" spans="1:22" ht="94.5" x14ac:dyDescent="0.2">
      <c r="A14" s="73">
        <v>1</v>
      </c>
      <c r="B14" s="46" t="s">
        <v>145</v>
      </c>
      <c r="C14" s="47" t="s">
        <v>197</v>
      </c>
      <c r="D14" s="120">
        <f>3165+9966</f>
        <v>13131</v>
      </c>
      <c r="E14" s="120">
        <f>3165+9966</f>
        <v>13131</v>
      </c>
      <c r="F14" s="120">
        <v>13130.663400000001</v>
      </c>
      <c r="G14" s="44">
        <f t="shared" si="1"/>
        <v>99.997436600411248</v>
      </c>
      <c r="H14" s="12" t="s">
        <v>53</v>
      </c>
      <c r="I14" s="59">
        <v>39</v>
      </c>
      <c r="J14" s="59">
        <v>39</v>
      </c>
      <c r="K14" s="59">
        <v>39</v>
      </c>
      <c r="L14" s="59">
        <v>39</v>
      </c>
      <c r="M14" s="86">
        <f t="shared" ref="M14:M15" si="2">L14/K14*100</f>
        <v>100</v>
      </c>
      <c r="N14" s="59">
        <v>39</v>
      </c>
    </row>
    <row r="15" spans="1:22" ht="87" customHeight="1" x14ac:dyDescent="0.2">
      <c r="A15" s="66">
        <f>A14+1</f>
        <v>2</v>
      </c>
      <c r="B15" s="48" t="s">
        <v>241</v>
      </c>
      <c r="C15" s="49" t="s">
        <v>197</v>
      </c>
      <c r="D15" s="120">
        <v>600</v>
      </c>
      <c r="E15" s="120">
        <v>600</v>
      </c>
      <c r="F15" s="120">
        <v>600</v>
      </c>
      <c r="G15" s="44">
        <f t="shared" si="1"/>
        <v>100</v>
      </c>
      <c r="H15" s="76" t="s">
        <v>160</v>
      </c>
      <c r="I15" s="87">
        <v>35</v>
      </c>
      <c r="J15" s="87">
        <v>35</v>
      </c>
      <c r="K15" s="87">
        <v>35</v>
      </c>
      <c r="L15" s="87">
        <v>35</v>
      </c>
      <c r="M15" s="88">
        <f t="shared" si="2"/>
        <v>100</v>
      </c>
      <c r="N15" s="87">
        <v>35</v>
      </c>
    </row>
    <row r="16" spans="1:22" ht="96" customHeight="1" x14ac:dyDescent="0.2">
      <c r="A16" s="66">
        <f>A15+1</f>
        <v>3</v>
      </c>
      <c r="B16" s="12" t="s">
        <v>18</v>
      </c>
      <c r="C16" s="3" t="s">
        <v>197</v>
      </c>
      <c r="D16" s="120">
        <v>1500</v>
      </c>
      <c r="E16" s="120">
        <v>1500</v>
      </c>
      <c r="F16" s="120">
        <v>1342.499</v>
      </c>
      <c r="G16" s="44">
        <f t="shared" si="1"/>
        <v>89.499933333333331</v>
      </c>
      <c r="H16" s="12" t="s">
        <v>133</v>
      </c>
      <c r="I16" s="59">
        <v>35</v>
      </c>
      <c r="J16" s="59">
        <v>35</v>
      </c>
      <c r="K16" s="59">
        <v>38</v>
      </c>
      <c r="L16" s="59">
        <v>38</v>
      </c>
      <c r="M16" s="86">
        <f t="shared" ref="M16:M17" si="3">L16/K16*100</f>
        <v>100</v>
      </c>
      <c r="N16" s="59">
        <v>42</v>
      </c>
      <c r="U16" s="26"/>
      <c r="V16" s="25"/>
    </row>
    <row r="17" spans="1:21" ht="97.5" customHeight="1" x14ac:dyDescent="0.2">
      <c r="A17" s="66">
        <f t="shared" ref="A17" si="4">A16+1</f>
        <v>4</v>
      </c>
      <c r="B17" s="12" t="s">
        <v>22</v>
      </c>
      <c r="C17" s="3" t="s">
        <v>197</v>
      </c>
      <c r="D17" s="120">
        <v>100</v>
      </c>
      <c r="E17" s="120">
        <v>100</v>
      </c>
      <c r="F17" s="120">
        <v>49</v>
      </c>
      <c r="G17" s="44">
        <f t="shared" si="1"/>
        <v>49</v>
      </c>
      <c r="H17" s="163" t="s">
        <v>39</v>
      </c>
      <c r="I17" s="181">
        <v>33</v>
      </c>
      <c r="J17" s="181">
        <v>33</v>
      </c>
      <c r="K17" s="181">
        <v>34</v>
      </c>
      <c r="L17" s="181">
        <v>34</v>
      </c>
      <c r="M17" s="182">
        <f t="shared" si="3"/>
        <v>100</v>
      </c>
      <c r="N17" s="181">
        <v>34.700000000000003</v>
      </c>
      <c r="O17" s="18" t="s">
        <v>98</v>
      </c>
    </row>
    <row r="18" spans="1:21" ht="100.5" customHeight="1" x14ac:dyDescent="0.2">
      <c r="A18" s="73">
        <f t="shared" ref="A18:A30" si="5">A17+1</f>
        <v>5</v>
      </c>
      <c r="B18" s="12" t="s">
        <v>19</v>
      </c>
      <c r="C18" s="3" t="s">
        <v>197</v>
      </c>
      <c r="D18" s="121">
        <v>1000</v>
      </c>
      <c r="E18" s="121">
        <v>1000</v>
      </c>
      <c r="F18" s="120">
        <v>950</v>
      </c>
      <c r="G18" s="44">
        <f t="shared" si="1"/>
        <v>95</v>
      </c>
      <c r="H18" s="163"/>
      <c r="I18" s="181"/>
      <c r="J18" s="181"/>
      <c r="K18" s="181"/>
      <c r="L18" s="181"/>
      <c r="M18" s="182"/>
      <c r="N18" s="181"/>
      <c r="O18" s="18" t="s">
        <v>99</v>
      </c>
    </row>
    <row r="19" spans="1:21" ht="63" x14ac:dyDescent="0.2">
      <c r="A19" s="73">
        <f t="shared" si="5"/>
        <v>6</v>
      </c>
      <c r="B19" s="12" t="s">
        <v>146</v>
      </c>
      <c r="C19" s="3" t="s">
        <v>197</v>
      </c>
      <c r="D19" s="121">
        <v>8300</v>
      </c>
      <c r="E19" s="121">
        <v>8300</v>
      </c>
      <c r="F19" s="121">
        <v>8230.4579999999987</v>
      </c>
      <c r="G19" s="44">
        <f t="shared" si="1"/>
        <v>99.162144578313232</v>
      </c>
      <c r="H19" s="163"/>
      <c r="I19" s="181"/>
      <c r="J19" s="181"/>
      <c r="K19" s="181"/>
      <c r="L19" s="181"/>
      <c r="M19" s="182"/>
      <c r="N19" s="181"/>
    </row>
    <row r="20" spans="1:21" ht="63" x14ac:dyDescent="0.2">
      <c r="A20" s="73">
        <f t="shared" si="5"/>
        <v>7</v>
      </c>
      <c r="B20" s="12" t="s">
        <v>147</v>
      </c>
      <c r="C20" s="3" t="s">
        <v>197</v>
      </c>
      <c r="D20" s="121">
        <v>1100</v>
      </c>
      <c r="E20" s="121">
        <v>1100</v>
      </c>
      <c r="F20" s="121">
        <v>1089</v>
      </c>
      <c r="G20" s="44">
        <f t="shared" si="1"/>
        <v>99</v>
      </c>
      <c r="H20" s="163"/>
      <c r="I20" s="181"/>
      <c r="J20" s="181"/>
      <c r="K20" s="181"/>
      <c r="L20" s="181"/>
      <c r="M20" s="182"/>
      <c r="N20" s="181"/>
    </row>
    <row r="21" spans="1:21" ht="63" x14ac:dyDescent="0.2">
      <c r="A21" s="73">
        <f t="shared" si="5"/>
        <v>8</v>
      </c>
      <c r="B21" s="12" t="s">
        <v>148</v>
      </c>
      <c r="C21" s="3" t="s">
        <v>197</v>
      </c>
      <c r="D21" s="121">
        <v>1000</v>
      </c>
      <c r="E21" s="121">
        <v>1000</v>
      </c>
      <c r="F21" s="121">
        <v>749.9</v>
      </c>
      <c r="G21" s="44">
        <f t="shared" si="1"/>
        <v>74.989999999999995</v>
      </c>
      <c r="H21" s="163"/>
      <c r="I21" s="181"/>
      <c r="J21" s="181"/>
      <c r="K21" s="181"/>
      <c r="L21" s="181"/>
      <c r="M21" s="182"/>
      <c r="N21" s="181"/>
    </row>
    <row r="22" spans="1:21" ht="64.5" customHeight="1" x14ac:dyDescent="0.2">
      <c r="A22" s="73">
        <f t="shared" si="5"/>
        <v>9</v>
      </c>
      <c r="B22" s="50" t="s">
        <v>79</v>
      </c>
      <c r="C22" s="3" t="s">
        <v>197</v>
      </c>
      <c r="D22" s="121">
        <v>9538</v>
      </c>
      <c r="E22" s="121">
        <v>9538</v>
      </c>
      <c r="F22" s="121">
        <v>9538</v>
      </c>
      <c r="G22" s="44">
        <f t="shared" si="1"/>
        <v>100</v>
      </c>
      <c r="H22" s="155" t="s">
        <v>25</v>
      </c>
      <c r="I22" s="152">
        <v>930</v>
      </c>
      <c r="J22" s="152">
        <v>930</v>
      </c>
      <c r="K22" s="152">
        <v>935</v>
      </c>
      <c r="L22" s="152">
        <v>978</v>
      </c>
      <c r="M22" s="149">
        <f t="shared" ref="M22" si="6">L22/K22*100</f>
        <v>104.59893048128342</v>
      </c>
      <c r="N22" s="152">
        <v>940</v>
      </c>
      <c r="O22" s="18" t="s">
        <v>80</v>
      </c>
      <c r="P22" s="19" t="s">
        <v>81</v>
      </c>
      <c r="Q22" s="19" t="s">
        <v>83</v>
      </c>
      <c r="R22" s="19" t="s">
        <v>84</v>
      </c>
    </row>
    <row r="23" spans="1:21" ht="71.25" customHeight="1" x14ac:dyDescent="0.2">
      <c r="A23" s="73">
        <f t="shared" si="5"/>
        <v>10</v>
      </c>
      <c r="B23" s="50" t="s">
        <v>149</v>
      </c>
      <c r="C23" s="3" t="s">
        <v>197</v>
      </c>
      <c r="D23" s="121">
        <v>4000</v>
      </c>
      <c r="E23" s="121">
        <v>4000</v>
      </c>
      <c r="F23" s="121">
        <v>3639.6</v>
      </c>
      <c r="G23" s="44">
        <f t="shared" si="1"/>
        <v>90.99</v>
      </c>
      <c r="H23" s="156"/>
      <c r="I23" s="153"/>
      <c r="J23" s="153"/>
      <c r="K23" s="153"/>
      <c r="L23" s="153"/>
      <c r="M23" s="150"/>
      <c r="N23" s="153"/>
    </row>
    <row r="24" spans="1:21" ht="72" customHeight="1" x14ac:dyDescent="0.2">
      <c r="A24" s="73">
        <f t="shared" si="5"/>
        <v>11</v>
      </c>
      <c r="B24" s="50" t="s">
        <v>24</v>
      </c>
      <c r="C24" s="3" t="s">
        <v>197</v>
      </c>
      <c r="D24" s="121">
        <v>20</v>
      </c>
      <c r="E24" s="121">
        <v>20</v>
      </c>
      <c r="F24" s="121">
        <v>0</v>
      </c>
      <c r="G24" s="44">
        <v>0</v>
      </c>
      <c r="H24" s="156"/>
      <c r="I24" s="153"/>
      <c r="J24" s="153"/>
      <c r="K24" s="153"/>
      <c r="L24" s="153"/>
      <c r="M24" s="150"/>
      <c r="N24" s="153"/>
    </row>
    <row r="25" spans="1:21" ht="63" x14ac:dyDescent="0.2">
      <c r="A25" s="73">
        <f t="shared" si="5"/>
        <v>12</v>
      </c>
      <c r="B25" s="50" t="s">
        <v>150</v>
      </c>
      <c r="C25" s="3" t="s">
        <v>197</v>
      </c>
      <c r="D25" s="121">
        <v>1150.9000000000001</v>
      </c>
      <c r="E25" s="121">
        <v>1150.9000000000001</v>
      </c>
      <c r="F25" s="121">
        <v>685.9</v>
      </c>
      <c r="G25" s="44">
        <f t="shared" ref="G25:G84" si="7">F25/E25*100</f>
        <v>59.596837257798242</v>
      </c>
      <c r="H25" s="156"/>
      <c r="I25" s="153"/>
      <c r="J25" s="153"/>
      <c r="K25" s="153"/>
      <c r="L25" s="153"/>
      <c r="M25" s="150"/>
      <c r="N25" s="153"/>
    </row>
    <row r="26" spans="1:21" ht="63" x14ac:dyDescent="0.2">
      <c r="A26" s="73">
        <f t="shared" si="5"/>
        <v>13</v>
      </c>
      <c r="B26" s="50" t="s">
        <v>43</v>
      </c>
      <c r="C26" s="3" t="s">
        <v>197</v>
      </c>
      <c r="D26" s="121">
        <v>3822.8779999999997</v>
      </c>
      <c r="E26" s="121">
        <v>3822.8779999999997</v>
      </c>
      <c r="F26" s="121">
        <v>3822.8779999999997</v>
      </c>
      <c r="G26" s="44">
        <f t="shared" si="7"/>
        <v>100</v>
      </c>
      <c r="H26" s="156"/>
      <c r="I26" s="153"/>
      <c r="J26" s="153"/>
      <c r="K26" s="153"/>
      <c r="L26" s="153"/>
      <c r="M26" s="150"/>
      <c r="N26" s="153"/>
      <c r="O26" s="18" t="s">
        <v>82</v>
      </c>
      <c r="P26" s="29" t="s">
        <v>92</v>
      </c>
      <c r="Q26" s="29"/>
      <c r="R26" s="29"/>
      <c r="S26" s="29"/>
      <c r="U26" s="64"/>
    </row>
    <row r="27" spans="1:21" ht="63" x14ac:dyDescent="0.2">
      <c r="A27" s="73">
        <f t="shared" si="5"/>
        <v>14</v>
      </c>
      <c r="B27" s="50" t="s">
        <v>63</v>
      </c>
      <c r="C27" s="3" t="s">
        <v>197</v>
      </c>
      <c r="D27" s="121">
        <v>4500</v>
      </c>
      <c r="E27" s="121">
        <v>4500</v>
      </c>
      <c r="F27" s="121">
        <v>3500</v>
      </c>
      <c r="G27" s="44">
        <f t="shared" si="7"/>
        <v>77.777777777777786</v>
      </c>
      <c r="H27" s="156"/>
      <c r="I27" s="153"/>
      <c r="J27" s="153"/>
      <c r="K27" s="153"/>
      <c r="L27" s="153"/>
      <c r="M27" s="150"/>
      <c r="N27" s="153"/>
      <c r="O27" s="18" t="s">
        <v>91</v>
      </c>
      <c r="P27" s="30" t="s">
        <v>93</v>
      </c>
      <c r="Q27" s="30" t="s">
        <v>94</v>
      </c>
      <c r="R27" s="29"/>
      <c r="S27" s="29">
        <v>374.20800000000003</v>
      </c>
    </row>
    <row r="28" spans="1:21" ht="63" x14ac:dyDescent="0.2">
      <c r="A28" s="73">
        <f t="shared" si="5"/>
        <v>15</v>
      </c>
      <c r="B28" s="50" t="s">
        <v>64</v>
      </c>
      <c r="C28" s="3" t="s">
        <v>197</v>
      </c>
      <c r="D28" s="121">
        <v>5827.1220000000003</v>
      </c>
      <c r="E28" s="121">
        <v>5827.1220000000003</v>
      </c>
      <c r="F28" s="121">
        <v>5254.9058600000008</v>
      </c>
      <c r="G28" s="44">
        <f t="shared" si="7"/>
        <v>90.180124253447929</v>
      </c>
      <c r="H28" s="156"/>
      <c r="I28" s="153"/>
      <c r="J28" s="153"/>
      <c r="K28" s="153"/>
      <c r="L28" s="153"/>
      <c r="M28" s="150"/>
      <c r="N28" s="153"/>
      <c r="O28" s="18" t="s">
        <v>96</v>
      </c>
      <c r="P28" s="30" t="s">
        <v>95</v>
      </c>
    </row>
    <row r="29" spans="1:21" ht="65.25" customHeight="1" x14ac:dyDescent="0.2">
      <c r="A29" s="73">
        <f t="shared" si="5"/>
        <v>16</v>
      </c>
      <c r="B29" s="50" t="s">
        <v>242</v>
      </c>
      <c r="C29" s="3" t="s">
        <v>197</v>
      </c>
      <c r="D29" s="121">
        <v>2303</v>
      </c>
      <c r="E29" s="121">
        <v>2303</v>
      </c>
      <c r="F29" s="121">
        <v>1992.095</v>
      </c>
      <c r="G29" s="44">
        <f t="shared" si="7"/>
        <v>86.5</v>
      </c>
      <c r="H29" s="157"/>
      <c r="I29" s="154"/>
      <c r="J29" s="154"/>
      <c r="K29" s="154"/>
      <c r="L29" s="154"/>
      <c r="M29" s="151"/>
      <c r="N29" s="154"/>
      <c r="P29" s="30"/>
    </row>
    <row r="30" spans="1:21" ht="75.75" customHeight="1" x14ac:dyDescent="0.2">
      <c r="A30" s="73">
        <f t="shared" si="5"/>
        <v>17</v>
      </c>
      <c r="B30" s="50" t="s">
        <v>259</v>
      </c>
      <c r="C30" s="3" t="s">
        <v>197</v>
      </c>
      <c r="D30" s="121">
        <v>3789.8</v>
      </c>
      <c r="E30" s="121">
        <v>3789.8</v>
      </c>
      <c r="F30" s="121">
        <v>2902.8</v>
      </c>
      <c r="G30" s="44">
        <f t="shared" si="7"/>
        <v>76.595070979998951</v>
      </c>
      <c r="H30" s="77"/>
      <c r="I30" s="89"/>
      <c r="J30" s="89"/>
      <c r="K30" s="89"/>
      <c r="L30" s="89"/>
      <c r="M30" s="90"/>
      <c r="N30" s="89"/>
      <c r="P30" s="30"/>
    </row>
    <row r="31" spans="1:21" s="214" customFormat="1" ht="28.5" customHeight="1" x14ac:dyDescent="0.2">
      <c r="A31" s="204"/>
      <c r="B31" s="205" t="s">
        <v>124</v>
      </c>
      <c r="C31" s="206" t="s">
        <v>14</v>
      </c>
      <c r="D31" s="207">
        <f>SUM(D32:D33)</f>
        <v>3855132.5419999994</v>
      </c>
      <c r="E31" s="207">
        <f t="shared" ref="E31:F31" si="8">SUM(E32:E33)</f>
        <v>3855132.5419999994</v>
      </c>
      <c r="F31" s="207">
        <f t="shared" si="8"/>
        <v>3842486.5419999994</v>
      </c>
      <c r="G31" s="208">
        <f t="shared" ref="G31" si="9">F31/E31*100</f>
        <v>99.671969773743768</v>
      </c>
      <c r="H31" s="209"/>
      <c r="I31" s="210"/>
      <c r="J31" s="210"/>
      <c r="K31" s="210"/>
      <c r="L31" s="210"/>
      <c r="M31" s="211"/>
      <c r="N31" s="210"/>
      <c r="O31" s="212"/>
      <c r="P31" s="213"/>
      <c r="Q31" s="213"/>
      <c r="R31" s="213"/>
      <c r="S31" s="213"/>
    </row>
    <row r="32" spans="1:21" s="214" customFormat="1" ht="47.25" customHeight="1" x14ac:dyDescent="0.2">
      <c r="A32" s="204"/>
      <c r="B32" s="205"/>
      <c r="C32" s="206" t="s">
        <v>13</v>
      </c>
      <c r="D32" s="207">
        <f>SUM(D45,D50,D52)</f>
        <v>2888980.8</v>
      </c>
      <c r="E32" s="207">
        <f t="shared" ref="E32:F32" si="10">SUM(E45,E50,E52)</f>
        <v>2888980.8</v>
      </c>
      <c r="F32" s="207">
        <f t="shared" si="10"/>
        <v>2888980.8</v>
      </c>
      <c r="G32" s="208">
        <f t="shared" si="7"/>
        <v>100</v>
      </c>
      <c r="H32" s="209"/>
      <c r="I32" s="210"/>
      <c r="J32" s="210"/>
      <c r="K32" s="210"/>
      <c r="L32" s="210"/>
      <c r="M32" s="211"/>
      <c r="N32" s="210"/>
      <c r="O32" s="212"/>
      <c r="P32" s="213"/>
      <c r="Q32" s="213"/>
      <c r="R32" s="213"/>
      <c r="S32" s="213"/>
    </row>
    <row r="33" spans="1:22" s="214" customFormat="1" ht="48" customHeight="1" x14ac:dyDescent="0.2">
      <c r="A33" s="204"/>
      <c r="B33" s="205"/>
      <c r="C33" s="206" t="s">
        <v>10</v>
      </c>
      <c r="D33" s="207">
        <f>SUM(D34,D35,D46,D51,D40,D49,D53,D54)</f>
        <v>966151.74199999985</v>
      </c>
      <c r="E33" s="207">
        <f t="shared" ref="E33:F33" si="11">SUM(E34,E35,E46,E51,E40,E49,E53,E54)</f>
        <v>966151.74199999985</v>
      </c>
      <c r="F33" s="207">
        <f t="shared" si="11"/>
        <v>953505.74199999985</v>
      </c>
      <c r="G33" s="208">
        <f t="shared" si="7"/>
        <v>98.691095875496543</v>
      </c>
      <c r="H33" s="209"/>
      <c r="I33" s="210"/>
      <c r="J33" s="210"/>
      <c r="K33" s="210"/>
      <c r="L33" s="210"/>
      <c r="M33" s="211"/>
      <c r="N33" s="210"/>
      <c r="O33" s="212"/>
      <c r="P33" s="213"/>
      <c r="Q33" s="213"/>
      <c r="R33" s="213"/>
      <c r="S33" s="213"/>
    </row>
    <row r="34" spans="1:22" ht="113.25" customHeight="1" x14ac:dyDescent="0.2">
      <c r="A34" s="73">
        <f>A30+1</f>
        <v>18</v>
      </c>
      <c r="B34" s="12" t="s">
        <v>191</v>
      </c>
      <c r="C34" s="3" t="s">
        <v>197</v>
      </c>
      <c r="D34" s="121">
        <v>1936.4</v>
      </c>
      <c r="E34" s="121">
        <v>1936.4</v>
      </c>
      <c r="F34" s="121">
        <v>1936.4</v>
      </c>
      <c r="G34" s="65">
        <f t="shared" si="7"/>
        <v>100</v>
      </c>
      <c r="H34" s="82" t="s">
        <v>192</v>
      </c>
      <c r="I34" s="59" t="s">
        <v>21</v>
      </c>
      <c r="J34" s="59" t="s">
        <v>21</v>
      </c>
      <c r="K34" s="59">
        <v>90</v>
      </c>
      <c r="L34" s="59">
        <v>100</v>
      </c>
      <c r="M34" s="86">
        <f t="shared" ref="M34" si="12">L34/K34*100</f>
        <v>111.11111111111111</v>
      </c>
      <c r="N34" s="59">
        <v>90</v>
      </c>
    </row>
    <row r="35" spans="1:22" ht="48" customHeight="1" x14ac:dyDescent="0.2">
      <c r="A35" s="79">
        <f>A34+1</f>
        <v>19</v>
      </c>
      <c r="B35" s="33" t="s">
        <v>256</v>
      </c>
      <c r="C35" s="165" t="s">
        <v>281</v>
      </c>
      <c r="D35" s="122">
        <v>6500</v>
      </c>
      <c r="E35" s="122">
        <v>6500</v>
      </c>
      <c r="F35" s="122">
        <v>1950</v>
      </c>
      <c r="G35" s="62">
        <v>30</v>
      </c>
      <c r="H35" s="12" t="s">
        <v>44</v>
      </c>
      <c r="I35" s="59">
        <v>79</v>
      </c>
      <c r="J35" s="59">
        <v>79</v>
      </c>
      <c r="K35" s="59">
        <v>79</v>
      </c>
      <c r="L35" s="59">
        <v>79</v>
      </c>
      <c r="M35" s="86">
        <f t="shared" ref="M35:M43" si="13">L35/K35*100</f>
        <v>100</v>
      </c>
      <c r="N35" s="59">
        <v>79</v>
      </c>
    </row>
    <row r="36" spans="1:22" ht="96" customHeight="1" x14ac:dyDescent="0.2">
      <c r="A36" s="37"/>
      <c r="B36" s="33"/>
      <c r="C36" s="144"/>
      <c r="D36" s="122"/>
      <c r="E36" s="123"/>
      <c r="F36" s="123"/>
      <c r="G36" s="60"/>
      <c r="H36" s="12" t="s">
        <v>240</v>
      </c>
      <c r="I36" s="59">
        <v>0</v>
      </c>
      <c r="J36" s="59">
        <v>0</v>
      </c>
      <c r="K36" s="59">
        <v>0</v>
      </c>
      <c r="L36" s="59">
        <v>0</v>
      </c>
      <c r="M36" s="86">
        <v>100</v>
      </c>
      <c r="N36" s="59">
        <v>32</v>
      </c>
    </row>
    <row r="37" spans="1:22" ht="63.75" customHeight="1" x14ac:dyDescent="0.2">
      <c r="A37" s="37"/>
      <c r="B37" s="33"/>
      <c r="C37" s="75"/>
      <c r="D37" s="122"/>
      <c r="E37" s="123"/>
      <c r="F37" s="123"/>
      <c r="G37" s="60"/>
      <c r="H37" s="12" t="s">
        <v>173</v>
      </c>
      <c r="I37" s="59">
        <v>30</v>
      </c>
      <c r="J37" s="59">
        <v>30</v>
      </c>
      <c r="K37" s="59">
        <v>30</v>
      </c>
      <c r="L37" s="59">
        <v>30</v>
      </c>
      <c r="M37" s="86">
        <f t="shared" si="13"/>
        <v>100</v>
      </c>
      <c r="N37" s="59">
        <v>30</v>
      </c>
      <c r="U37" s="23"/>
      <c r="V37" s="23"/>
    </row>
    <row r="38" spans="1:22" ht="85.5" customHeight="1" x14ac:dyDescent="0.2">
      <c r="A38" s="37"/>
      <c r="B38" s="33"/>
      <c r="C38" s="75"/>
      <c r="D38" s="122"/>
      <c r="E38" s="123"/>
      <c r="F38" s="123"/>
      <c r="G38" s="60"/>
      <c r="H38" s="12" t="s">
        <v>187</v>
      </c>
      <c r="I38" s="59">
        <v>21</v>
      </c>
      <c r="J38" s="59">
        <v>26.7</v>
      </c>
      <c r="K38" s="59">
        <v>21</v>
      </c>
      <c r="L38" s="59">
        <v>21.4</v>
      </c>
      <c r="M38" s="86">
        <f t="shared" si="13"/>
        <v>101.9047619047619</v>
      </c>
      <c r="N38" s="59">
        <v>21</v>
      </c>
      <c r="U38" s="23"/>
    </row>
    <row r="39" spans="1:22" ht="159" customHeight="1" x14ac:dyDescent="0.2">
      <c r="A39" s="37"/>
      <c r="B39" s="33"/>
      <c r="C39" s="75"/>
      <c r="D39" s="122"/>
      <c r="E39" s="123"/>
      <c r="F39" s="123"/>
      <c r="G39" s="60"/>
      <c r="H39" s="12" t="s">
        <v>186</v>
      </c>
      <c r="I39" s="59">
        <v>0.9</v>
      </c>
      <c r="J39" s="59">
        <v>8.4</v>
      </c>
      <c r="K39" s="59">
        <v>0.9</v>
      </c>
      <c r="L39" s="59">
        <v>4.5</v>
      </c>
      <c r="M39" s="86">
        <f t="shared" si="13"/>
        <v>500</v>
      </c>
      <c r="N39" s="59">
        <v>0.9</v>
      </c>
      <c r="U39" s="106"/>
    </row>
    <row r="40" spans="1:22" ht="112.5" customHeight="1" x14ac:dyDescent="0.2">
      <c r="A40" s="136">
        <f>A35+1</f>
        <v>20</v>
      </c>
      <c r="B40" s="12" t="s">
        <v>260</v>
      </c>
      <c r="C40" s="3" t="s">
        <v>281</v>
      </c>
      <c r="D40" s="121">
        <v>8096</v>
      </c>
      <c r="E40" s="121">
        <v>8096</v>
      </c>
      <c r="F40" s="121">
        <v>0</v>
      </c>
      <c r="G40" s="110">
        <v>0</v>
      </c>
      <c r="H40" s="12" t="s">
        <v>188</v>
      </c>
      <c r="I40" s="59">
        <v>99.1</v>
      </c>
      <c r="J40" s="59">
        <v>94.6</v>
      </c>
      <c r="K40" s="59">
        <v>99.1</v>
      </c>
      <c r="L40" s="59">
        <v>95.5</v>
      </c>
      <c r="M40" s="86">
        <f>K40/L40*100</f>
        <v>103.7696335078534</v>
      </c>
      <c r="N40" s="59">
        <v>99.1</v>
      </c>
      <c r="U40" s="23"/>
    </row>
    <row r="41" spans="1:22" ht="66" customHeight="1" x14ac:dyDescent="0.2">
      <c r="A41" s="37"/>
      <c r="B41" s="33"/>
      <c r="C41" s="45"/>
      <c r="D41" s="123"/>
      <c r="E41" s="123"/>
      <c r="F41" s="123"/>
      <c r="G41" s="60"/>
      <c r="H41" s="12" t="s">
        <v>168</v>
      </c>
      <c r="I41" s="59">
        <v>0</v>
      </c>
      <c r="J41" s="59">
        <v>0</v>
      </c>
      <c r="K41" s="59">
        <v>38</v>
      </c>
      <c r="L41" s="59">
        <v>0</v>
      </c>
      <c r="M41" s="86">
        <v>100</v>
      </c>
      <c r="N41" s="59">
        <v>37</v>
      </c>
      <c r="U41" s="23"/>
    </row>
    <row r="42" spans="1:22" ht="37.5" customHeight="1" x14ac:dyDescent="0.2">
      <c r="A42" s="37"/>
      <c r="B42" s="33"/>
      <c r="C42" s="45"/>
      <c r="D42" s="123"/>
      <c r="E42" s="123"/>
      <c r="F42" s="123"/>
      <c r="G42" s="60"/>
      <c r="H42" s="12" t="s">
        <v>169</v>
      </c>
      <c r="I42" s="59">
        <v>1</v>
      </c>
      <c r="J42" s="59">
        <v>1</v>
      </c>
      <c r="K42" s="59">
        <v>1</v>
      </c>
      <c r="L42" s="59">
        <v>1</v>
      </c>
      <c r="M42" s="86">
        <f t="shared" si="13"/>
        <v>100</v>
      </c>
      <c r="N42" s="59">
        <v>1</v>
      </c>
      <c r="U42" s="23"/>
    </row>
    <row r="43" spans="1:22" ht="47.25" x14ac:dyDescent="0.2">
      <c r="A43" s="37"/>
      <c r="B43" s="33"/>
      <c r="C43" s="45"/>
      <c r="D43" s="123"/>
      <c r="E43" s="123"/>
      <c r="F43" s="123"/>
      <c r="G43" s="60"/>
      <c r="H43" s="12" t="s">
        <v>193</v>
      </c>
      <c r="I43" s="59">
        <v>100</v>
      </c>
      <c r="J43" s="59">
        <v>100</v>
      </c>
      <c r="K43" s="59">
        <v>100</v>
      </c>
      <c r="L43" s="59">
        <v>100</v>
      </c>
      <c r="M43" s="86">
        <f t="shared" si="13"/>
        <v>100</v>
      </c>
      <c r="N43" s="59">
        <v>100</v>
      </c>
      <c r="U43" s="23"/>
    </row>
    <row r="44" spans="1:22" ht="48" customHeight="1" x14ac:dyDescent="0.2">
      <c r="A44" s="38"/>
      <c r="B44" s="34"/>
      <c r="C44" s="39"/>
      <c r="D44" s="124"/>
      <c r="E44" s="124"/>
      <c r="F44" s="124"/>
      <c r="G44" s="61"/>
      <c r="H44" s="32" t="s">
        <v>161</v>
      </c>
      <c r="I44" s="87">
        <v>90</v>
      </c>
      <c r="J44" s="87">
        <v>99</v>
      </c>
      <c r="K44" s="87">
        <v>90</v>
      </c>
      <c r="L44" s="87">
        <v>99.5</v>
      </c>
      <c r="M44" s="88">
        <f t="shared" ref="M44:M49" si="14">L44/K44*100</f>
        <v>110.55555555555556</v>
      </c>
      <c r="N44" s="87">
        <v>90</v>
      </c>
      <c r="U44" s="24"/>
    </row>
    <row r="45" spans="1:22" ht="66" customHeight="1" x14ac:dyDescent="0.2">
      <c r="A45" s="167">
        <f>A40+1</f>
        <v>21</v>
      </c>
      <c r="B45" s="155" t="s">
        <v>182</v>
      </c>
      <c r="C45" s="3" t="s">
        <v>282</v>
      </c>
      <c r="D45" s="120">
        <v>120000</v>
      </c>
      <c r="E45" s="120">
        <v>120000</v>
      </c>
      <c r="F45" s="120">
        <v>120000</v>
      </c>
      <c r="G45" s="44">
        <f t="shared" si="7"/>
        <v>100</v>
      </c>
      <c r="H45" s="12" t="s">
        <v>162</v>
      </c>
      <c r="I45" s="59">
        <v>2</v>
      </c>
      <c r="J45" s="59">
        <v>2</v>
      </c>
      <c r="K45" s="59">
        <v>2</v>
      </c>
      <c r="L45" s="59">
        <v>2</v>
      </c>
      <c r="M45" s="86">
        <f t="shared" si="14"/>
        <v>100</v>
      </c>
      <c r="N45" s="59">
        <v>2</v>
      </c>
      <c r="O45" s="18" t="s">
        <v>100</v>
      </c>
    </row>
    <row r="46" spans="1:22" ht="63.75" customHeight="1" x14ac:dyDescent="0.2">
      <c r="A46" s="173"/>
      <c r="B46" s="156"/>
      <c r="C46" s="165" t="s">
        <v>178</v>
      </c>
      <c r="D46" s="141">
        <v>80000</v>
      </c>
      <c r="E46" s="141">
        <v>80000</v>
      </c>
      <c r="F46" s="141">
        <v>80000</v>
      </c>
      <c r="G46" s="178">
        <f t="shared" si="7"/>
        <v>100</v>
      </c>
      <c r="H46" s="32" t="s">
        <v>163</v>
      </c>
      <c r="I46" s="87">
        <v>2</v>
      </c>
      <c r="J46" s="87">
        <v>2</v>
      </c>
      <c r="K46" s="87">
        <v>2</v>
      </c>
      <c r="L46" s="87">
        <v>2</v>
      </c>
      <c r="M46" s="88">
        <f t="shared" si="14"/>
        <v>100</v>
      </c>
      <c r="N46" s="87">
        <v>2</v>
      </c>
    </row>
    <row r="47" spans="1:22" ht="163.5" customHeight="1" x14ac:dyDescent="0.2">
      <c r="A47" s="173"/>
      <c r="B47" s="156"/>
      <c r="C47" s="144"/>
      <c r="D47" s="142"/>
      <c r="E47" s="142"/>
      <c r="F47" s="142"/>
      <c r="G47" s="199" t="e">
        <f t="shared" si="7"/>
        <v>#DIV/0!</v>
      </c>
      <c r="H47" s="12" t="s">
        <v>170</v>
      </c>
      <c r="I47" s="59">
        <v>95.9</v>
      </c>
      <c r="J47" s="59">
        <v>95.9</v>
      </c>
      <c r="K47" s="59">
        <v>95.9</v>
      </c>
      <c r="L47" s="59">
        <v>95.9</v>
      </c>
      <c r="M47" s="86">
        <f t="shared" si="14"/>
        <v>100</v>
      </c>
      <c r="N47" s="59">
        <v>95.9</v>
      </c>
    </row>
    <row r="48" spans="1:22" ht="48.75" customHeight="1" x14ac:dyDescent="0.2">
      <c r="A48" s="168"/>
      <c r="B48" s="157"/>
      <c r="C48" s="145"/>
      <c r="D48" s="143"/>
      <c r="E48" s="143"/>
      <c r="F48" s="143"/>
      <c r="G48" s="179" t="e">
        <f t="shared" si="7"/>
        <v>#DIV/0!</v>
      </c>
      <c r="H48" s="155" t="s">
        <v>164</v>
      </c>
      <c r="I48" s="152">
        <v>809.2</v>
      </c>
      <c r="J48" s="152">
        <v>809.2</v>
      </c>
      <c r="K48" s="152">
        <v>809.2</v>
      </c>
      <c r="L48" s="152">
        <v>810.2</v>
      </c>
      <c r="M48" s="149">
        <f t="shared" si="14"/>
        <v>100.12357884330203</v>
      </c>
      <c r="N48" s="152">
        <v>809.2</v>
      </c>
    </row>
    <row r="49" spans="1:19" ht="66" customHeight="1" x14ac:dyDescent="0.2">
      <c r="A49" s="67">
        <f>A45+1</f>
        <v>22</v>
      </c>
      <c r="B49" s="77" t="s">
        <v>261</v>
      </c>
      <c r="C49" s="45" t="s">
        <v>238</v>
      </c>
      <c r="D49" s="125">
        <v>37785.449999999997</v>
      </c>
      <c r="E49" s="125">
        <v>37785.449999999997</v>
      </c>
      <c r="F49" s="125">
        <v>37785.449999999997</v>
      </c>
      <c r="G49" s="44">
        <f t="shared" si="7"/>
        <v>100</v>
      </c>
      <c r="H49" s="157"/>
      <c r="I49" s="154"/>
      <c r="J49" s="154"/>
      <c r="K49" s="154"/>
      <c r="L49" s="154"/>
      <c r="M49" s="151" t="e">
        <f t="shared" si="14"/>
        <v>#DIV/0!</v>
      </c>
      <c r="N49" s="154"/>
    </row>
    <row r="50" spans="1:19" ht="65.25" customHeight="1" x14ac:dyDescent="0.2">
      <c r="A50" s="180">
        <f>A49+1</f>
        <v>23</v>
      </c>
      <c r="B50" s="163" t="s">
        <v>183</v>
      </c>
      <c r="C50" s="3" t="s">
        <v>282</v>
      </c>
      <c r="D50" s="120">
        <v>2673659.9</v>
      </c>
      <c r="E50" s="120">
        <v>2673659.9</v>
      </c>
      <c r="F50" s="120">
        <v>2673659.9</v>
      </c>
      <c r="G50" s="44">
        <f t="shared" si="7"/>
        <v>100</v>
      </c>
      <c r="H50" s="155" t="s">
        <v>194</v>
      </c>
      <c r="I50" s="152">
        <v>0</v>
      </c>
      <c r="J50" s="152">
        <v>0</v>
      </c>
      <c r="K50" s="152">
        <v>0</v>
      </c>
      <c r="L50" s="152">
        <v>0</v>
      </c>
      <c r="M50" s="149">
        <v>100</v>
      </c>
      <c r="N50" s="152">
        <v>1</v>
      </c>
    </row>
    <row r="51" spans="1:19" ht="67.5" customHeight="1" x14ac:dyDescent="0.2">
      <c r="A51" s="180"/>
      <c r="B51" s="163"/>
      <c r="C51" s="3" t="s">
        <v>178</v>
      </c>
      <c r="D51" s="120">
        <v>627154.7919999999</v>
      </c>
      <c r="E51" s="120">
        <v>627154.7919999999</v>
      </c>
      <c r="F51" s="120">
        <v>627154.7919999999</v>
      </c>
      <c r="G51" s="44">
        <f t="shared" si="7"/>
        <v>100</v>
      </c>
      <c r="H51" s="156"/>
      <c r="I51" s="153"/>
      <c r="J51" s="153"/>
      <c r="K51" s="153"/>
      <c r="L51" s="153"/>
      <c r="M51" s="150"/>
      <c r="N51" s="153"/>
    </row>
    <row r="52" spans="1:19" ht="66" customHeight="1" x14ac:dyDescent="0.2">
      <c r="A52" s="167">
        <f>A50+1</f>
        <v>24</v>
      </c>
      <c r="B52" s="155" t="s">
        <v>262</v>
      </c>
      <c r="C52" s="3" t="s">
        <v>282</v>
      </c>
      <c r="D52" s="120">
        <v>95320.9</v>
      </c>
      <c r="E52" s="120">
        <v>95320.9</v>
      </c>
      <c r="F52" s="120">
        <v>95320.9</v>
      </c>
      <c r="G52" s="44">
        <f t="shared" si="7"/>
        <v>100</v>
      </c>
      <c r="H52" s="156"/>
      <c r="I52" s="153"/>
      <c r="J52" s="153"/>
      <c r="K52" s="153"/>
      <c r="L52" s="153"/>
      <c r="M52" s="150"/>
      <c r="N52" s="153"/>
    </row>
    <row r="53" spans="1:19" ht="65.25" customHeight="1" x14ac:dyDescent="0.2">
      <c r="A53" s="173"/>
      <c r="B53" s="156"/>
      <c r="C53" s="3" t="s">
        <v>178</v>
      </c>
      <c r="D53" s="120">
        <v>22359.223480000001</v>
      </c>
      <c r="E53" s="120">
        <v>22359.223480000001</v>
      </c>
      <c r="F53" s="120">
        <v>22359.223480000001</v>
      </c>
      <c r="G53" s="44">
        <f t="shared" si="7"/>
        <v>100</v>
      </c>
      <c r="H53" s="156"/>
      <c r="I53" s="153"/>
      <c r="J53" s="153"/>
      <c r="K53" s="153"/>
      <c r="L53" s="153"/>
      <c r="M53" s="150"/>
      <c r="N53" s="153"/>
    </row>
    <row r="54" spans="1:19" ht="66" customHeight="1" x14ac:dyDescent="0.2">
      <c r="A54" s="168"/>
      <c r="B54" s="157"/>
      <c r="C54" s="3" t="s">
        <v>178</v>
      </c>
      <c r="D54" s="120">
        <v>182319.87651999999</v>
      </c>
      <c r="E54" s="120">
        <v>182319.87651999999</v>
      </c>
      <c r="F54" s="120">
        <v>182319.87651999999</v>
      </c>
      <c r="G54" s="44">
        <f t="shared" si="7"/>
        <v>100</v>
      </c>
      <c r="H54" s="157"/>
      <c r="I54" s="154"/>
      <c r="J54" s="154"/>
      <c r="K54" s="154"/>
      <c r="L54" s="154"/>
      <c r="M54" s="151"/>
      <c r="N54" s="154"/>
    </row>
    <row r="55" spans="1:19" s="214" customFormat="1" ht="51.75" customHeight="1" x14ac:dyDescent="0.2">
      <c r="A55" s="215"/>
      <c r="B55" s="216" t="s">
        <v>125</v>
      </c>
      <c r="C55" s="206" t="s">
        <v>10</v>
      </c>
      <c r="D55" s="217">
        <f>SUM(D56:D84)</f>
        <v>250826.15600000002</v>
      </c>
      <c r="E55" s="217">
        <f t="shared" ref="E55:F55" si="15">SUM(E56:E84)</f>
        <v>250826.15600000002</v>
      </c>
      <c r="F55" s="217">
        <f t="shared" si="15"/>
        <v>249621.24600000001</v>
      </c>
      <c r="G55" s="218">
        <f t="shared" si="7"/>
        <v>99.51962346383047</v>
      </c>
      <c r="H55" s="209"/>
      <c r="I55" s="210"/>
      <c r="J55" s="210"/>
      <c r="K55" s="210"/>
      <c r="L55" s="210"/>
      <c r="M55" s="210"/>
      <c r="N55" s="210"/>
      <c r="O55" s="212"/>
      <c r="P55" s="213"/>
      <c r="Q55" s="213"/>
      <c r="R55" s="213"/>
      <c r="S55" s="213"/>
    </row>
    <row r="56" spans="1:19" ht="78.75" customHeight="1" x14ac:dyDescent="0.2">
      <c r="A56" s="73">
        <f>A52+1</f>
        <v>25</v>
      </c>
      <c r="B56" s="83" t="s">
        <v>108</v>
      </c>
      <c r="C56" s="3" t="s">
        <v>196</v>
      </c>
      <c r="D56" s="121">
        <v>1437.7</v>
      </c>
      <c r="E56" s="121">
        <v>1437.7</v>
      </c>
      <c r="F56" s="121">
        <v>1437.7</v>
      </c>
      <c r="G56" s="44">
        <f t="shared" si="7"/>
        <v>100</v>
      </c>
      <c r="H56" s="155" t="s">
        <v>65</v>
      </c>
      <c r="I56" s="152">
        <v>26</v>
      </c>
      <c r="J56" s="152">
        <v>26</v>
      </c>
      <c r="K56" s="152">
        <v>27</v>
      </c>
      <c r="L56" s="152">
        <v>27</v>
      </c>
      <c r="M56" s="152">
        <f t="shared" ref="M56:M79" si="16">L56/K56*100</f>
        <v>100</v>
      </c>
      <c r="N56" s="152">
        <v>28</v>
      </c>
    </row>
    <row r="57" spans="1:19" ht="67.5" customHeight="1" x14ac:dyDescent="0.2">
      <c r="A57" s="73">
        <f t="shared" ref="A57:A62" si="17">A56+1</f>
        <v>26</v>
      </c>
      <c r="B57" s="83" t="s">
        <v>195</v>
      </c>
      <c r="C57" s="3" t="s">
        <v>197</v>
      </c>
      <c r="D57" s="121">
        <v>1000</v>
      </c>
      <c r="E57" s="121">
        <v>1000</v>
      </c>
      <c r="F57" s="121">
        <v>1000</v>
      </c>
      <c r="G57" s="44">
        <f t="shared" si="7"/>
        <v>100</v>
      </c>
      <c r="H57" s="156"/>
      <c r="I57" s="153"/>
      <c r="J57" s="153"/>
      <c r="K57" s="153"/>
      <c r="L57" s="153"/>
      <c r="M57" s="153" t="e">
        <f t="shared" si="16"/>
        <v>#DIV/0!</v>
      </c>
      <c r="N57" s="153"/>
    </row>
    <row r="58" spans="1:19" ht="83.25" customHeight="1" x14ac:dyDescent="0.2">
      <c r="A58" s="73">
        <f t="shared" si="17"/>
        <v>27</v>
      </c>
      <c r="B58" s="83" t="s">
        <v>151</v>
      </c>
      <c r="C58" s="3" t="s">
        <v>196</v>
      </c>
      <c r="D58" s="121">
        <v>2000</v>
      </c>
      <c r="E58" s="121">
        <v>2000</v>
      </c>
      <c r="F58" s="121">
        <v>2000</v>
      </c>
      <c r="G58" s="44">
        <f t="shared" si="7"/>
        <v>100</v>
      </c>
      <c r="H58" s="156"/>
      <c r="I58" s="153"/>
      <c r="J58" s="153"/>
      <c r="K58" s="153"/>
      <c r="L58" s="153"/>
      <c r="M58" s="153" t="e">
        <f t="shared" si="16"/>
        <v>#DIV/0!</v>
      </c>
      <c r="N58" s="153"/>
    </row>
    <row r="59" spans="1:19" ht="81" customHeight="1" x14ac:dyDescent="0.2">
      <c r="A59" s="73">
        <f t="shared" si="17"/>
        <v>28</v>
      </c>
      <c r="B59" s="83" t="s">
        <v>11</v>
      </c>
      <c r="C59" s="3" t="s">
        <v>196</v>
      </c>
      <c r="D59" s="121">
        <v>450</v>
      </c>
      <c r="E59" s="121">
        <v>450</v>
      </c>
      <c r="F59" s="121">
        <v>450</v>
      </c>
      <c r="G59" s="44">
        <f t="shared" si="7"/>
        <v>100</v>
      </c>
      <c r="H59" s="156"/>
      <c r="I59" s="153"/>
      <c r="J59" s="153"/>
      <c r="K59" s="153"/>
      <c r="L59" s="153"/>
      <c r="M59" s="153" t="e">
        <f t="shared" si="16"/>
        <v>#DIV/0!</v>
      </c>
      <c r="N59" s="153"/>
    </row>
    <row r="60" spans="1:19" ht="78.75" x14ac:dyDescent="0.2">
      <c r="A60" s="73">
        <f t="shared" si="17"/>
        <v>29</v>
      </c>
      <c r="B60" s="83" t="s">
        <v>109</v>
      </c>
      <c r="C60" s="3" t="s">
        <v>196</v>
      </c>
      <c r="D60" s="121">
        <v>3500</v>
      </c>
      <c r="E60" s="121">
        <v>3500</v>
      </c>
      <c r="F60" s="121">
        <v>3500</v>
      </c>
      <c r="G60" s="44">
        <f t="shared" si="7"/>
        <v>100</v>
      </c>
      <c r="H60" s="157"/>
      <c r="I60" s="154"/>
      <c r="J60" s="154"/>
      <c r="K60" s="154"/>
      <c r="L60" s="154"/>
      <c r="M60" s="154" t="e">
        <f t="shared" si="16"/>
        <v>#DIV/0!</v>
      </c>
      <c r="N60" s="154"/>
    </row>
    <row r="61" spans="1:19" ht="80.25" customHeight="1" x14ac:dyDescent="0.2">
      <c r="A61" s="73">
        <f t="shared" si="17"/>
        <v>30</v>
      </c>
      <c r="B61" s="83" t="s">
        <v>198</v>
      </c>
      <c r="C61" s="3" t="s">
        <v>196</v>
      </c>
      <c r="D61" s="121">
        <v>10000</v>
      </c>
      <c r="E61" s="121">
        <v>10000</v>
      </c>
      <c r="F61" s="121">
        <v>10000</v>
      </c>
      <c r="G61" s="44">
        <f t="shared" ref="G61" si="18">F61/E61*100</f>
        <v>100</v>
      </c>
      <c r="H61" s="155" t="s">
        <v>243</v>
      </c>
      <c r="I61" s="152" t="s">
        <v>21</v>
      </c>
      <c r="J61" s="152" t="s">
        <v>21</v>
      </c>
      <c r="K61" s="152">
        <v>28</v>
      </c>
      <c r="L61" s="152">
        <v>28</v>
      </c>
      <c r="M61" s="152">
        <f t="shared" si="16"/>
        <v>100</v>
      </c>
      <c r="N61" s="152">
        <v>33</v>
      </c>
    </row>
    <row r="62" spans="1:19" ht="78.75" x14ac:dyDescent="0.2">
      <c r="A62" s="73">
        <f t="shared" si="17"/>
        <v>31</v>
      </c>
      <c r="B62" s="83" t="s">
        <v>85</v>
      </c>
      <c r="C62" s="3" t="s">
        <v>196</v>
      </c>
      <c r="D62" s="121">
        <v>3300</v>
      </c>
      <c r="E62" s="121">
        <v>3300</v>
      </c>
      <c r="F62" s="121">
        <v>3300</v>
      </c>
      <c r="G62" s="44">
        <f t="shared" si="7"/>
        <v>100</v>
      </c>
      <c r="H62" s="157"/>
      <c r="I62" s="154"/>
      <c r="J62" s="154"/>
      <c r="K62" s="154"/>
      <c r="L62" s="154"/>
      <c r="M62" s="154" t="e">
        <f t="shared" si="16"/>
        <v>#DIV/0!</v>
      </c>
      <c r="N62" s="154"/>
    </row>
    <row r="63" spans="1:19" ht="111" customHeight="1" x14ac:dyDescent="0.2">
      <c r="A63" s="167">
        <f>A62+1</f>
        <v>32</v>
      </c>
      <c r="B63" s="174" t="s">
        <v>12</v>
      </c>
      <c r="C63" s="165" t="s">
        <v>196</v>
      </c>
      <c r="D63" s="161">
        <v>3500</v>
      </c>
      <c r="E63" s="161">
        <v>3500</v>
      </c>
      <c r="F63" s="161">
        <v>3500</v>
      </c>
      <c r="G63" s="178">
        <f t="shared" si="7"/>
        <v>100</v>
      </c>
      <c r="H63" s="82" t="s">
        <v>66</v>
      </c>
      <c r="I63" s="59">
        <v>46</v>
      </c>
      <c r="J63" s="59">
        <v>47</v>
      </c>
      <c r="K63" s="59">
        <v>47.5</v>
      </c>
      <c r="L63" s="59">
        <v>47.5</v>
      </c>
      <c r="M63" s="86">
        <f t="shared" si="16"/>
        <v>100</v>
      </c>
      <c r="N63" s="59">
        <v>48</v>
      </c>
    </row>
    <row r="64" spans="1:19" ht="210" customHeight="1" x14ac:dyDescent="0.2">
      <c r="A64" s="168"/>
      <c r="B64" s="175"/>
      <c r="C64" s="145"/>
      <c r="D64" s="162"/>
      <c r="E64" s="162"/>
      <c r="F64" s="162"/>
      <c r="G64" s="179"/>
      <c r="H64" s="12" t="s">
        <v>130</v>
      </c>
      <c r="I64" s="59">
        <v>36</v>
      </c>
      <c r="J64" s="59">
        <v>37</v>
      </c>
      <c r="K64" s="59">
        <v>38.5</v>
      </c>
      <c r="L64" s="59">
        <v>38.5</v>
      </c>
      <c r="M64" s="86">
        <f t="shared" si="16"/>
        <v>100</v>
      </c>
      <c r="N64" s="59">
        <v>38.799999999999997</v>
      </c>
    </row>
    <row r="65" spans="1:14" ht="94.5" x14ac:dyDescent="0.2">
      <c r="A65" s="73">
        <f>A63+1</f>
        <v>33</v>
      </c>
      <c r="B65" s="83" t="s">
        <v>227</v>
      </c>
      <c r="C65" s="3" t="s">
        <v>196</v>
      </c>
      <c r="D65" s="121">
        <v>3500</v>
      </c>
      <c r="E65" s="121">
        <v>3500</v>
      </c>
      <c r="F65" s="121">
        <v>3500</v>
      </c>
      <c r="G65" s="44">
        <f t="shared" si="7"/>
        <v>100</v>
      </c>
      <c r="H65" s="155" t="s">
        <v>184</v>
      </c>
      <c r="I65" s="152">
        <v>40.9</v>
      </c>
      <c r="J65" s="152">
        <v>41</v>
      </c>
      <c r="K65" s="152">
        <v>41.5</v>
      </c>
      <c r="L65" s="152">
        <v>41.5</v>
      </c>
      <c r="M65" s="152">
        <f t="shared" si="16"/>
        <v>100</v>
      </c>
      <c r="N65" s="152">
        <v>42.5</v>
      </c>
    </row>
    <row r="66" spans="1:14" ht="66" customHeight="1" x14ac:dyDescent="0.2">
      <c r="A66" s="73">
        <f>A65+1</f>
        <v>34</v>
      </c>
      <c r="B66" s="83" t="s">
        <v>86</v>
      </c>
      <c r="C66" s="3" t="s">
        <v>197</v>
      </c>
      <c r="D66" s="121">
        <v>5013.2659999999996</v>
      </c>
      <c r="E66" s="121">
        <v>5013.2659999999996</v>
      </c>
      <c r="F66" s="121">
        <v>5013.2659999999996</v>
      </c>
      <c r="G66" s="44">
        <f t="shared" si="7"/>
        <v>100</v>
      </c>
      <c r="H66" s="156"/>
      <c r="I66" s="153"/>
      <c r="J66" s="153"/>
      <c r="K66" s="153"/>
      <c r="L66" s="153"/>
      <c r="M66" s="153" t="e">
        <f t="shared" si="16"/>
        <v>#DIV/0!</v>
      </c>
      <c r="N66" s="153"/>
    </row>
    <row r="67" spans="1:14" ht="81" customHeight="1" x14ac:dyDescent="0.2">
      <c r="A67" s="73">
        <f t="shared" ref="A67:A84" si="19">A66+1</f>
        <v>35</v>
      </c>
      <c r="B67" s="42" t="s">
        <v>110</v>
      </c>
      <c r="C67" s="3" t="s">
        <v>197</v>
      </c>
      <c r="D67" s="121">
        <v>1673.268</v>
      </c>
      <c r="E67" s="121">
        <v>1673.268</v>
      </c>
      <c r="F67" s="121">
        <v>1597.5139999999999</v>
      </c>
      <c r="G67" s="44">
        <f t="shared" si="7"/>
        <v>95.472691762467207</v>
      </c>
      <c r="H67" s="156"/>
      <c r="I67" s="153"/>
      <c r="J67" s="153"/>
      <c r="K67" s="153"/>
      <c r="L67" s="153"/>
      <c r="M67" s="153" t="e">
        <f t="shared" si="16"/>
        <v>#DIV/0!</v>
      </c>
      <c r="N67" s="153"/>
    </row>
    <row r="68" spans="1:14" ht="81" customHeight="1" x14ac:dyDescent="0.2">
      <c r="A68" s="73">
        <f t="shared" si="19"/>
        <v>36</v>
      </c>
      <c r="B68" s="42" t="s">
        <v>87</v>
      </c>
      <c r="C68" s="3" t="s">
        <v>197</v>
      </c>
      <c r="D68" s="121">
        <v>786.90899999999999</v>
      </c>
      <c r="E68" s="121">
        <v>786.90899999999999</v>
      </c>
      <c r="F68" s="121">
        <v>536.221</v>
      </c>
      <c r="G68" s="44">
        <f t="shared" si="7"/>
        <v>68.142695025727235</v>
      </c>
      <c r="H68" s="156"/>
      <c r="I68" s="153"/>
      <c r="J68" s="153"/>
      <c r="K68" s="153"/>
      <c r="L68" s="153"/>
      <c r="M68" s="153" t="e">
        <f t="shared" si="16"/>
        <v>#DIV/0!</v>
      </c>
      <c r="N68" s="153"/>
    </row>
    <row r="69" spans="1:14" ht="78.75" customHeight="1" x14ac:dyDescent="0.2">
      <c r="A69" s="73">
        <f t="shared" si="19"/>
        <v>37</v>
      </c>
      <c r="B69" s="42" t="s">
        <v>88</v>
      </c>
      <c r="C69" s="3" t="s">
        <v>197</v>
      </c>
      <c r="D69" s="121">
        <v>1759.713</v>
      </c>
      <c r="E69" s="121">
        <v>1759.713</v>
      </c>
      <c r="F69" s="121">
        <v>881.245</v>
      </c>
      <c r="G69" s="44">
        <f t="shared" si="7"/>
        <v>50.07890491233514</v>
      </c>
      <c r="H69" s="156"/>
      <c r="I69" s="153"/>
      <c r="J69" s="153"/>
      <c r="K69" s="153"/>
      <c r="L69" s="153"/>
      <c r="M69" s="153" t="e">
        <f t="shared" si="16"/>
        <v>#DIV/0!</v>
      </c>
      <c r="N69" s="153"/>
    </row>
    <row r="70" spans="1:14" ht="87" customHeight="1" x14ac:dyDescent="0.2">
      <c r="A70" s="73">
        <f t="shared" si="19"/>
        <v>38</v>
      </c>
      <c r="B70" s="42" t="s">
        <v>199</v>
      </c>
      <c r="C70" s="3" t="s">
        <v>196</v>
      </c>
      <c r="D70" s="121">
        <v>4000</v>
      </c>
      <c r="E70" s="121">
        <v>4000</v>
      </c>
      <c r="F70" s="121">
        <v>4000</v>
      </c>
      <c r="G70" s="44">
        <f t="shared" si="7"/>
        <v>100</v>
      </c>
      <c r="H70" s="156"/>
      <c r="I70" s="153"/>
      <c r="J70" s="153"/>
      <c r="K70" s="153"/>
      <c r="L70" s="153"/>
      <c r="M70" s="153" t="e">
        <f t="shared" si="16"/>
        <v>#DIV/0!</v>
      </c>
      <c r="N70" s="153"/>
    </row>
    <row r="71" spans="1:14" ht="78.75" x14ac:dyDescent="0.2">
      <c r="A71" s="73">
        <f t="shared" si="19"/>
        <v>39</v>
      </c>
      <c r="B71" s="42" t="s">
        <v>152</v>
      </c>
      <c r="C71" s="3" t="s">
        <v>196</v>
      </c>
      <c r="D71" s="121">
        <v>4500</v>
      </c>
      <c r="E71" s="121">
        <v>4500</v>
      </c>
      <c r="F71" s="121">
        <v>4500</v>
      </c>
      <c r="G71" s="44">
        <f t="shared" si="7"/>
        <v>100</v>
      </c>
      <c r="H71" s="156"/>
      <c r="I71" s="153"/>
      <c r="J71" s="153"/>
      <c r="K71" s="153"/>
      <c r="L71" s="153"/>
      <c r="M71" s="153" t="e">
        <f t="shared" si="16"/>
        <v>#DIV/0!</v>
      </c>
      <c r="N71" s="153"/>
    </row>
    <row r="72" spans="1:14" ht="97.5" customHeight="1" x14ac:dyDescent="0.2">
      <c r="A72" s="73">
        <f t="shared" si="19"/>
        <v>40</v>
      </c>
      <c r="B72" s="42" t="s">
        <v>177</v>
      </c>
      <c r="C72" s="3" t="s">
        <v>196</v>
      </c>
      <c r="D72" s="121">
        <v>4000</v>
      </c>
      <c r="E72" s="121">
        <v>4000</v>
      </c>
      <c r="F72" s="121">
        <v>4000</v>
      </c>
      <c r="G72" s="44">
        <f t="shared" si="7"/>
        <v>100</v>
      </c>
      <c r="H72" s="156"/>
      <c r="I72" s="153"/>
      <c r="J72" s="153"/>
      <c r="K72" s="153"/>
      <c r="L72" s="153"/>
      <c r="M72" s="153" t="e">
        <f t="shared" si="16"/>
        <v>#DIV/0!</v>
      </c>
      <c r="N72" s="153"/>
    </row>
    <row r="73" spans="1:14" ht="78.75" x14ac:dyDescent="0.2">
      <c r="A73" s="73">
        <f t="shared" si="19"/>
        <v>41</v>
      </c>
      <c r="B73" s="42" t="s">
        <v>203</v>
      </c>
      <c r="C73" s="3" t="s">
        <v>196</v>
      </c>
      <c r="D73" s="121">
        <v>3250</v>
      </c>
      <c r="E73" s="121">
        <v>3250</v>
      </c>
      <c r="F73" s="121">
        <v>3250</v>
      </c>
      <c r="G73" s="44">
        <f t="shared" si="7"/>
        <v>100</v>
      </c>
      <c r="H73" s="156"/>
      <c r="I73" s="153"/>
      <c r="J73" s="153"/>
      <c r="K73" s="153"/>
      <c r="L73" s="153"/>
      <c r="M73" s="153" t="e">
        <f t="shared" si="16"/>
        <v>#DIV/0!</v>
      </c>
      <c r="N73" s="153"/>
    </row>
    <row r="74" spans="1:14" ht="78.75" x14ac:dyDescent="0.2">
      <c r="A74" s="73">
        <f t="shared" si="19"/>
        <v>42</v>
      </c>
      <c r="B74" s="42" t="s">
        <v>263</v>
      </c>
      <c r="C74" s="3" t="s">
        <v>196</v>
      </c>
      <c r="D74" s="121">
        <v>900</v>
      </c>
      <c r="E74" s="121">
        <v>900</v>
      </c>
      <c r="F74" s="121">
        <v>900</v>
      </c>
      <c r="G74" s="44">
        <f t="shared" si="7"/>
        <v>100</v>
      </c>
      <c r="H74" s="156"/>
      <c r="I74" s="153"/>
      <c r="J74" s="153"/>
      <c r="K74" s="153"/>
      <c r="L74" s="153"/>
      <c r="M74" s="153" t="e">
        <f t="shared" si="16"/>
        <v>#DIV/0!</v>
      </c>
      <c r="N74" s="153"/>
    </row>
    <row r="75" spans="1:14" ht="78.75" x14ac:dyDescent="0.2">
      <c r="A75" s="73">
        <f t="shared" si="19"/>
        <v>43</v>
      </c>
      <c r="B75" s="42" t="s">
        <v>264</v>
      </c>
      <c r="C75" s="3" t="s">
        <v>196</v>
      </c>
      <c r="D75" s="121">
        <v>36305.300000000003</v>
      </c>
      <c r="E75" s="121">
        <v>36305.300000000003</v>
      </c>
      <c r="F75" s="121">
        <v>36305.300000000003</v>
      </c>
      <c r="G75" s="44">
        <f t="shared" si="7"/>
        <v>100</v>
      </c>
      <c r="H75" s="156"/>
      <c r="I75" s="153"/>
      <c r="J75" s="153"/>
      <c r="K75" s="153"/>
      <c r="L75" s="153"/>
      <c r="M75" s="153" t="e">
        <f t="shared" si="16"/>
        <v>#DIV/0!</v>
      </c>
      <c r="N75" s="153"/>
    </row>
    <row r="76" spans="1:14" ht="112.5" customHeight="1" x14ac:dyDescent="0.2">
      <c r="A76" s="73">
        <f t="shared" si="19"/>
        <v>44</v>
      </c>
      <c r="B76" s="42" t="s">
        <v>257</v>
      </c>
      <c r="C76" s="3" t="s">
        <v>196</v>
      </c>
      <c r="D76" s="121">
        <v>3600</v>
      </c>
      <c r="E76" s="121">
        <v>3600</v>
      </c>
      <c r="F76" s="121">
        <v>3600</v>
      </c>
      <c r="G76" s="44">
        <f t="shared" si="7"/>
        <v>100</v>
      </c>
      <c r="H76" s="156"/>
      <c r="I76" s="153"/>
      <c r="J76" s="153"/>
      <c r="K76" s="153"/>
      <c r="L76" s="153"/>
      <c r="M76" s="153" t="e">
        <f t="shared" si="16"/>
        <v>#DIV/0!</v>
      </c>
      <c r="N76" s="153"/>
    </row>
    <row r="77" spans="1:14" ht="78.75" x14ac:dyDescent="0.2">
      <c r="A77" s="73">
        <f t="shared" si="19"/>
        <v>45</v>
      </c>
      <c r="B77" s="42" t="s">
        <v>200</v>
      </c>
      <c r="C77" s="3" t="s">
        <v>196</v>
      </c>
      <c r="D77" s="121">
        <v>3250</v>
      </c>
      <c r="E77" s="121">
        <v>3250</v>
      </c>
      <c r="F77" s="121">
        <v>3250</v>
      </c>
      <c r="G77" s="44">
        <f t="shared" si="7"/>
        <v>100</v>
      </c>
      <c r="H77" s="156"/>
      <c r="I77" s="153"/>
      <c r="J77" s="153"/>
      <c r="K77" s="153"/>
      <c r="L77" s="153"/>
      <c r="M77" s="153" t="e">
        <f t="shared" si="16"/>
        <v>#DIV/0!</v>
      </c>
      <c r="N77" s="153"/>
    </row>
    <row r="78" spans="1:14" ht="97.5" customHeight="1" x14ac:dyDescent="0.2">
      <c r="A78" s="73">
        <f t="shared" si="19"/>
        <v>46</v>
      </c>
      <c r="B78" s="42" t="s">
        <v>201</v>
      </c>
      <c r="C78" s="3" t="s">
        <v>196</v>
      </c>
      <c r="D78" s="121">
        <v>3812.3</v>
      </c>
      <c r="E78" s="121">
        <v>3812.3</v>
      </c>
      <c r="F78" s="121">
        <v>3812.3</v>
      </c>
      <c r="G78" s="44">
        <f t="shared" si="7"/>
        <v>100</v>
      </c>
      <c r="H78" s="156"/>
      <c r="I78" s="153"/>
      <c r="J78" s="153"/>
      <c r="K78" s="153"/>
      <c r="L78" s="153"/>
      <c r="M78" s="153" t="e">
        <f t="shared" si="16"/>
        <v>#DIV/0!</v>
      </c>
      <c r="N78" s="153"/>
    </row>
    <row r="79" spans="1:14" ht="95.25" customHeight="1" x14ac:dyDescent="0.2">
      <c r="A79" s="73">
        <f t="shared" si="19"/>
        <v>47</v>
      </c>
      <c r="B79" s="42" t="s">
        <v>202</v>
      </c>
      <c r="C79" s="3" t="s">
        <v>196</v>
      </c>
      <c r="D79" s="121">
        <v>4000</v>
      </c>
      <c r="E79" s="121">
        <v>4000</v>
      </c>
      <c r="F79" s="121">
        <v>4000</v>
      </c>
      <c r="G79" s="44">
        <f t="shared" si="7"/>
        <v>100</v>
      </c>
      <c r="H79" s="157"/>
      <c r="I79" s="154"/>
      <c r="J79" s="154"/>
      <c r="K79" s="154"/>
      <c r="L79" s="154"/>
      <c r="M79" s="154" t="e">
        <f t="shared" si="16"/>
        <v>#DIV/0!</v>
      </c>
      <c r="N79" s="154"/>
    </row>
    <row r="80" spans="1:14" ht="144.75" customHeight="1" x14ac:dyDescent="0.2">
      <c r="A80" s="73">
        <f t="shared" si="19"/>
        <v>48</v>
      </c>
      <c r="B80" s="43" t="s">
        <v>171</v>
      </c>
      <c r="C80" s="3" t="s">
        <v>196</v>
      </c>
      <c r="D80" s="121">
        <f>28153.4+50000</f>
        <v>78153.399999999994</v>
      </c>
      <c r="E80" s="121">
        <f t="shared" ref="E80:F80" si="20">28153.4+50000</f>
        <v>78153.399999999994</v>
      </c>
      <c r="F80" s="121">
        <f t="shared" si="20"/>
        <v>78153.399999999994</v>
      </c>
      <c r="G80" s="44">
        <f t="shared" si="7"/>
        <v>100</v>
      </c>
      <c r="H80" s="12" t="s">
        <v>172</v>
      </c>
      <c r="I80" s="59">
        <v>100</v>
      </c>
      <c r="J80" s="59">
        <v>100</v>
      </c>
      <c r="K80" s="59">
        <v>100</v>
      </c>
      <c r="L80" s="59">
        <v>100</v>
      </c>
      <c r="M80" s="91">
        <f t="shared" ref="M80:M82" si="21">L80/K80*100</f>
        <v>100</v>
      </c>
      <c r="N80" s="59">
        <v>100</v>
      </c>
    </row>
    <row r="81" spans="1:21" ht="129.75" customHeight="1" x14ac:dyDescent="0.2">
      <c r="A81" s="73">
        <f t="shared" si="19"/>
        <v>49</v>
      </c>
      <c r="B81" s="43" t="s">
        <v>204</v>
      </c>
      <c r="C81" s="3" t="s">
        <v>196</v>
      </c>
      <c r="D81" s="121">
        <v>28470</v>
      </c>
      <c r="E81" s="121">
        <v>28470</v>
      </c>
      <c r="F81" s="121">
        <v>28470</v>
      </c>
      <c r="G81" s="44">
        <f t="shared" si="7"/>
        <v>100</v>
      </c>
      <c r="H81" s="12" t="s">
        <v>254</v>
      </c>
      <c r="I81" s="59">
        <v>95</v>
      </c>
      <c r="J81" s="59">
        <v>98</v>
      </c>
      <c r="K81" s="59">
        <v>95</v>
      </c>
      <c r="L81" s="59">
        <v>95</v>
      </c>
      <c r="M81" s="91">
        <f t="shared" si="21"/>
        <v>100</v>
      </c>
      <c r="N81" s="59">
        <v>95</v>
      </c>
    </row>
    <row r="82" spans="1:21" ht="134.25" customHeight="1" x14ac:dyDescent="0.2">
      <c r="A82" s="73">
        <f t="shared" si="19"/>
        <v>50</v>
      </c>
      <c r="B82" s="43" t="s">
        <v>205</v>
      </c>
      <c r="C82" s="3" t="s">
        <v>196</v>
      </c>
      <c r="D82" s="121">
        <v>4566</v>
      </c>
      <c r="E82" s="121">
        <v>4566</v>
      </c>
      <c r="F82" s="121">
        <v>4566</v>
      </c>
      <c r="G82" s="44">
        <f t="shared" si="7"/>
        <v>100</v>
      </c>
      <c r="H82" s="155" t="s">
        <v>255</v>
      </c>
      <c r="I82" s="152" t="s">
        <v>21</v>
      </c>
      <c r="J82" s="152" t="s">
        <v>21</v>
      </c>
      <c r="K82" s="152">
        <v>6</v>
      </c>
      <c r="L82" s="152">
        <v>6</v>
      </c>
      <c r="M82" s="158">
        <f t="shared" si="21"/>
        <v>100</v>
      </c>
      <c r="N82" s="152">
        <v>6</v>
      </c>
    </row>
    <row r="83" spans="1:21" ht="78.75" x14ac:dyDescent="0.2">
      <c r="A83" s="73">
        <f t="shared" si="19"/>
        <v>51</v>
      </c>
      <c r="B83" s="43" t="s">
        <v>265</v>
      </c>
      <c r="C83" s="3" t="s">
        <v>196</v>
      </c>
      <c r="D83" s="121">
        <v>1680.1</v>
      </c>
      <c r="E83" s="121">
        <v>1680.1</v>
      </c>
      <c r="F83" s="121">
        <v>1680.1</v>
      </c>
      <c r="G83" s="44">
        <f t="shared" si="7"/>
        <v>100</v>
      </c>
      <c r="H83" s="156"/>
      <c r="I83" s="153"/>
      <c r="J83" s="153"/>
      <c r="K83" s="153"/>
      <c r="L83" s="153"/>
      <c r="M83" s="159"/>
      <c r="N83" s="153"/>
    </row>
    <row r="84" spans="1:21" ht="86.25" customHeight="1" x14ac:dyDescent="0.2">
      <c r="A84" s="73">
        <f t="shared" si="19"/>
        <v>52</v>
      </c>
      <c r="B84" s="43" t="s">
        <v>266</v>
      </c>
      <c r="C84" s="3" t="s">
        <v>196</v>
      </c>
      <c r="D84" s="121">
        <v>32418.2</v>
      </c>
      <c r="E84" s="121">
        <v>32418.2</v>
      </c>
      <c r="F84" s="121">
        <v>32418.2</v>
      </c>
      <c r="G84" s="44">
        <f t="shared" si="7"/>
        <v>100</v>
      </c>
      <c r="H84" s="157"/>
      <c r="I84" s="154"/>
      <c r="J84" s="154"/>
      <c r="K84" s="154"/>
      <c r="L84" s="154"/>
      <c r="M84" s="160"/>
      <c r="N84" s="154"/>
    </row>
    <row r="85" spans="1:21" s="214" customFormat="1" ht="38.25" customHeight="1" x14ac:dyDescent="0.2">
      <c r="A85" s="221"/>
      <c r="B85" s="205" t="s">
        <v>128</v>
      </c>
      <c r="C85" s="206" t="s">
        <v>14</v>
      </c>
      <c r="D85" s="217">
        <f>SUM(D86:D87)</f>
        <v>1085561.21</v>
      </c>
      <c r="E85" s="217">
        <f t="shared" ref="E85:F85" si="22">SUM(E86:E87)</f>
        <v>1085561.1299999999</v>
      </c>
      <c r="F85" s="217">
        <f t="shared" si="22"/>
        <v>1082967.2597099999</v>
      </c>
      <c r="G85" s="218">
        <f t="shared" ref="G85:G94" si="23">F85/E85*100</f>
        <v>99.761057188000095</v>
      </c>
      <c r="H85" s="209"/>
      <c r="I85" s="210"/>
      <c r="J85" s="210"/>
      <c r="K85" s="210"/>
      <c r="L85" s="210"/>
      <c r="M85" s="210"/>
      <c r="N85" s="210"/>
      <c r="O85" s="212"/>
      <c r="P85" s="213"/>
      <c r="Q85" s="213"/>
      <c r="R85" s="213"/>
      <c r="S85" s="213"/>
    </row>
    <row r="86" spans="1:21" s="214" customFormat="1" ht="46.5" customHeight="1" x14ac:dyDescent="0.2">
      <c r="A86" s="221"/>
      <c r="B86" s="205"/>
      <c r="C86" s="206" t="s">
        <v>13</v>
      </c>
      <c r="D86" s="217">
        <f>SUM(D88,D91,D92,D93,D94,D99,D101,D103,D105,D107,D109,D111,D113,D115,D117,D119,D121,D123,D125,D127)</f>
        <v>290476.39999999991</v>
      </c>
      <c r="E86" s="217">
        <f>SUM(E88,E91,E92,E93,E94,E99,E101,E103,E105,E107,E109,E111,E113,E115,E117,E119,E121,E123,E125,E127)</f>
        <v>290476.31999999989</v>
      </c>
      <c r="F86" s="217">
        <f>SUM(F88,F91,F92,F93,F94,F99,F101,F103,F105,F107,F109,F111,F113,F115,F117,F119,F121,F123,F125,F127)</f>
        <v>290476.23285999987</v>
      </c>
      <c r="G86" s="218">
        <f t="shared" si="23"/>
        <v>99.999970000996967</v>
      </c>
      <c r="H86" s="209"/>
      <c r="I86" s="210"/>
      <c r="J86" s="210"/>
      <c r="K86" s="210"/>
      <c r="L86" s="210"/>
      <c r="M86" s="210"/>
      <c r="N86" s="210"/>
      <c r="O86" s="212"/>
      <c r="P86" s="213"/>
      <c r="Q86" s="213"/>
      <c r="R86" s="213"/>
      <c r="S86" s="213"/>
    </row>
    <row r="87" spans="1:21" s="214" customFormat="1" ht="46.5" customHeight="1" x14ac:dyDescent="0.2">
      <c r="A87" s="221"/>
      <c r="B87" s="205"/>
      <c r="C87" s="206" t="s">
        <v>10</v>
      </c>
      <c r="D87" s="217">
        <f>SUM(D89,D95:D98,D100,D102,D104,D106,D108,D110,D112,D114,D116,D118,D120,D122,D124,D126,D128,D129:D154)</f>
        <v>795084.80999999994</v>
      </c>
      <c r="E87" s="217">
        <f>SUM(E89,E95:E98,E100,E102,E104,E106,E108,E110,E112,E114,E116,E118,E120,E122,E124,E126,E128,E129:E154)</f>
        <v>795084.80999999994</v>
      </c>
      <c r="F87" s="217">
        <f>SUM(F89,F95:F98,F100,F102,F104,F106,F108,F110,F112,F114,F116,F118,F120,F122,F124,F126,F128,F129:F154)</f>
        <v>792491.02685000002</v>
      </c>
      <c r="G87" s="218">
        <f t="shared" si="23"/>
        <v>99.673772770228126</v>
      </c>
      <c r="H87" s="209"/>
      <c r="I87" s="210"/>
      <c r="J87" s="210"/>
      <c r="K87" s="210"/>
      <c r="L87" s="210"/>
      <c r="M87" s="210"/>
      <c r="N87" s="210"/>
      <c r="O87" s="212"/>
      <c r="P87" s="213"/>
      <c r="Q87" s="213"/>
      <c r="R87" s="213"/>
      <c r="S87" s="213"/>
    </row>
    <row r="88" spans="1:21" ht="101.25" customHeight="1" x14ac:dyDescent="0.2">
      <c r="A88" s="73">
        <f>A84+1</f>
        <v>53</v>
      </c>
      <c r="B88" s="51" t="s">
        <v>75</v>
      </c>
      <c r="C88" s="3" t="s">
        <v>282</v>
      </c>
      <c r="D88" s="121">
        <v>37198.6</v>
      </c>
      <c r="E88" s="121">
        <v>37198.58</v>
      </c>
      <c r="F88" s="121">
        <v>37198.492980000003</v>
      </c>
      <c r="G88" s="44">
        <f t="shared" si="23"/>
        <v>99.999766066339092</v>
      </c>
      <c r="H88" s="82" t="s">
        <v>101</v>
      </c>
      <c r="I88" s="59">
        <v>96</v>
      </c>
      <c r="J88" s="59">
        <v>96</v>
      </c>
      <c r="K88" s="59">
        <v>96</v>
      </c>
      <c r="L88" s="59">
        <v>96</v>
      </c>
      <c r="M88" s="86">
        <f t="shared" ref="M88:M89" si="24">L88/K88*100</f>
        <v>100</v>
      </c>
      <c r="N88" s="59">
        <v>96</v>
      </c>
    </row>
    <row r="89" spans="1:21" ht="225" customHeight="1" x14ac:dyDescent="0.2">
      <c r="A89" s="167">
        <f>A88+1</f>
        <v>54</v>
      </c>
      <c r="B89" s="174" t="s">
        <v>180</v>
      </c>
      <c r="C89" s="165" t="s">
        <v>178</v>
      </c>
      <c r="D89" s="161">
        <v>652.22400000000005</v>
      </c>
      <c r="E89" s="161">
        <v>652.22400000000005</v>
      </c>
      <c r="F89" s="161">
        <v>652.22400000000005</v>
      </c>
      <c r="G89" s="178">
        <f t="shared" si="23"/>
        <v>100</v>
      </c>
      <c r="H89" s="82" t="s">
        <v>102</v>
      </c>
      <c r="I89" s="59">
        <v>99</v>
      </c>
      <c r="J89" s="59">
        <v>99</v>
      </c>
      <c r="K89" s="59">
        <v>99</v>
      </c>
      <c r="L89" s="59">
        <v>99</v>
      </c>
      <c r="M89" s="86">
        <f t="shared" si="24"/>
        <v>100</v>
      </c>
      <c r="N89" s="59">
        <v>99</v>
      </c>
    </row>
    <row r="90" spans="1:21" ht="174.75" customHeight="1" x14ac:dyDescent="0.2">
      <c r="A90" s="168"/>
      <c r="B90" s="175"/>
      <c r="C90" s="145"/>
      <c r="D90" s="162"/>
      <c r="E90" s="162"/>
      <c r="F90" s="162"/>
      <c r="G90" s="179"/>
      <c r="H90" s="12" t="s">
        <v>103</v>
      </c>
      <c r="I90" s="59">
        <v>94</v>
      </c>
      <c r="J90" s="59">
        <v>113</v>
      </c>
      <c r="K90" s="59">
        <v>94</v>
      </c>
      <c r="L90" s="59">
        <v>96.29</v>
      </c>
      <c r="M90" s="86">
        <f t="shared" ref="M90:M103" si="25">L90/K90*100</f>
        <v>102.43617021276596</v>
      </c>
      <c r="N90" s="59">
        <v>94</v>
      </c>
    </row>
    <row r="91" spans="1:21" ht="69" customHeight="1" x14ac:dyDescent="0.2">
      <c r="A91" s="73">
        <f>A89+1</f>
        <v>55</v>
      </c>
      <c r="B91" s="51" t="s">
        <v>153</v>
      </c>
      <c r="C91" s="3" t="s">
        <v>282</v>
      </c>
      <c r="D91" s="121">
        <v>1607.9217799999999</v>
      </c>
      <c r="E91" s="121">
        <v>1607.9217799999999</v>
      </c>
      <c r="F91" s="121">
        <v>1607.9217799999999</v>
      </c>
      <c r="G91" s="44">
        <f t="shared" si="23"/>
        <v>100</v>
      </c>
      <c r="H91" s="92" t="s">
        <v>114</v>
      </c>
      <c r="I91" s="86">
        <v>3</v>
      </c>
      <c r="J91" s="91">
        <v>12.2</v>
      </c>
      <c r="K91" s="91">
        <v>24.2</v>
      </c>
      <c r="L91" s="91">
        <v>24.2</v>
      </c>
      <c r="M91" s="86">
        <f t="shared" si="25"/>
        <v>100</v>
      </c>
      <c r="N91" s="59">
        <v>36.200000000000003</v>
      </c>
    </row>
    <row r="92" spans="1:21" ht="66.75" customHeight="1" x14ac:dyDescent="0.2">
      <c r="A92" s="73">
        <f>A91+1</f>
        <v>56</v>
      </c>
      <c r="B92" s="51" t="s">
        <v>154</v>
      </c>
      <c r="C92" s="3" t="s">
        <v>282</v>
      </c>
      <c r="D92" s="121">
        <v>1632.28423</v>
      </c>
      <c r="E92" s="121">
        <v>1632.28423</v>
      </c>
      <c r="F92" s="121">
        <v>1632.28423</v>
      </c>
      <c r="G92" s="44">
        <f t="shared" si="23"/>
        <v>100</v>
      </c>
      <c r="H92" s="93" t="s">
        <v>284</v>
      </c>
      <c r="I92" s="90">
        <v>11.2</v>
      </c>
      <c r="J92" s="94">
        <v>11.2</v>
      </c>
      <c r="K92" s="94">
        <v>14.3</v>
      </c>
      <c r="L92" s="94">
        <v>14.5</v>
      </c>
      <c r="M92" s="90">
        <f t="shared" ref="M92:M93" si="26">L92/K92*100</f>
        <v>101.3986013986014</v>
      </c>
      <c r="N92" s="89">
        <v>21.3</v>
      </c>
    </row>
    <row r="93" spans="1:21" ht="65.25" customHeight="1" x14ac:dyDescent="0.2">
      <c r="A93" s="118">
        <f t="shared" ref="A93:A154" si="27">A92+1</f>
        <v>57</v>
      </c>
      <c r="B93" s="137" t="s">
        <v>155</v>
      </c>
      <c r="C93" s="36" t="s">
        <v>282</v>
      </c>
      <c r="D93" s="127">
        <v>65581.406489999994</v>
      </c>
      <c r="E93" s="127">
        <v>65581.406489999994</v>
      </c>
      <c r="F93" s="127">
        <v>65581.406369999997</v>
      </c>
      <c r="G93" s="119">
        <f t="shared" si="23"/>
        <v>99.999999817021319</v>
      </c>
      <c r="H93" s="93" t="s">
        <v>285</v>
      </c>
      <c r="I93" s="95">
        <v>1.6999999999999999E-3</v>
      </c>
      <c r="J93" s="95">
        <v>1.6999999999999999E-3</v>
      </c>
      <c r="K93" s="95">
        <v>1.66E-2</v>
      </c>
      <c r="L93" s="95">
        <v>1.66E-2</v>
      </c>
      <c r="M93" s="90">
        <f t="shared" si="26"/>
        <v>100</v>
      </c>
      <c r="N93" s="95">
        <v>1.9199999999999998E-2</v>
      </c>
    </row>
    <row r="94" spans="1:21" ht="63.75" customHeight="1" x14ac:dyDescent="0.2">
      <c r="A94" s="73">
        <f>A93+1</f>
        <v>58</v>
      </c>
      <c r="B94" s="51" t="s">
        <v>206</v>
      </c>
      <c r="C94" s="3" t="s">
        <v>282</v>
      </c>
      <c r="D94" s="121">
        <v>44415.587499999994</v>
      </c>
      <c r="E94" s="121">
        <v>44415.527499999997</v>
      </c>
      <c r="F94" s="121">
        <v>44415.527499999997</v>
      </c>
      <c r="G94" s="44">
        <f t="shared" si="23"/>
        <v>100</v>
      </c>
      <c r="H94" s="92" t="s">
        <v>115</v>
      </c>
      <c r="I94" s="97">
        <v>0.1656</v>
      </c>
      <c r="J94" s="97">
        <v>0.3861</v>
      </c>
      <c r="K94" s="59">
        <v>0.68610000000000004</v>
      </c>
      <c r="L94" s="59">
        <v>0.84150000000000003</v>
      </c>
      <c r="M94" s="86">
        <f t="shared" si="25"/>
        <v>122.64975951027546</v>
      </c>
      <c r="N94" s="59">
        <v>0.98609999999999998</v>
      </c>
      <c r="U94" s="111"/>
    </row>
    <row r="95" spans="1:21" ht="69" customHeight="1" x14ac:dyDescent="0.2">
      <c r="A95" s="73">
        <f t="shared" si="27"/>
        <v>59</v>
      </c>
      <c r="B95" s="83" t="s">
        <v>220</v>
      </c>
      <c r="C95" s="3" t="s">
        <v>178</v>
      </c>
      <c r="D95" s="121">
        <v>69095.070000000007</v>
      </c>
      <c r="E95" s="121">
        <v>69095.070000000007</v>
      </c>
      <c r="F95" s="121">
        <v>68749.594620000003</v>
      </c>
      <c r="G95" s="44">
        <f>F95/E95*100</f>
        <v>99.499999956581547</v>
      </c>
      <c r="H95" s="138" t="s">
        <v>90</v>
      </c>
      <c r="I95" s="146">
        <v>22.9</v>
      </c>
      <c r="J95" s="146">
        <v>23.25</v>
      </c>
      <c r="K95" s="146">
        <v>23.25</v>
      </c>
      <c r="L95" s="146">
        <v>24.02</v>
      </c>
      <c r="M95" s="149">
        <f t="shared" si="25"/>
        <v>103.31182795698925</v>
      </c>
      <c r="N95" s="152">
        <v>24.6</v>
      </c>
    </row>
    <row r="96" spans="1:21" ht="65.25" customHeight="1" x14ac:dyDescent="0.2">
      <c r="A96" s="73">
        <f t="shared" si="27"/>
        <v>60</v>
      </c>
      <c r="B96" s="68" t="s">
        <v>246</v>
      </c>
      <c r="C96" s="3" t="s">
        <v>238</v>
      </c>
      <c r="D96" s="121">
        <v>5915.8</v>
      </c>
      <c r="E96" s="121">
        <v>5915.8</v>
      </c>
      <c r="F96" s="121">
        <v>5915.8</v>
      </c>
      <c r="G96" s="44">
        <f>F96/E96*100</f>
        <v>100</v>
      </c>
      <c r="H96" s="139"/>
      <c r="I96" s="147"/>
      <c r="J96" s="147"/>
      <c r="K96" s="147"/>
      <c r="L96" s="147"/>
      <c r="M96" s="150" t="e">
        <f t="shared" si="25"/>
        <v>#DIV/0!</v>
      </c>
      <c r="N96" s="153"/>
    </row>
    <row r="97" spans="1:21" ht="70.5" customHeight="1" x14ac:dyDescent="0.2">
      <c r="A97" s="73">
        <f t="shared" si="27"/>
        <v>61</v>
      </c>
      <c r="B97" s="68" t="s">
        <v>267</v>
      </c>
      <c r="C97" s="3" t="s">
        <v>238</v>
      </c>
      <c r="D97" s="121">
        <v>6103.92</v>
      </c>
      <c r="E97" s="121">
        <v>6103.92</v>
      </c>
      <c r="F97" s="121">
        <v>6103.92</v>
      </c>
      <c r="G97" s="44">
        <f t="shared" ref="G97:G98" si="28">F97/E97*100</f>
        <v>100</v>
      </c>
      <c r="H97" s="139"/>
      <c r="I97" s="147"/>
      <c r="J97" s="147"/>
      <c r="K97" s="147"/>
      <c r="L97" s="147"/>
      <c r="M97" s="150" t="e">
        <f t="shared" si="25"/>
        <v>#DIV/0!</v>
      </c>
      <c r="N97" s="153"/>
    </row>
    <row r="98" spans="1:21" ht="64.5" customHeight="1" x14ac:dyDescent="0.2">
      <c r="A98" s="73">
        <f t="shared" si="27"/>
        <v>62</v>
      </c>
      <c r="B98" s="68" t="s">
        <v>268</v>
      </c>
      <c r="C98" s="3" t="s">
        <v>238</v>
      </c>
      <c r="D98" s="121">
        <v>9049.56</v>
      </c>
      <c r="E98" s="121">
        <v>9049.56</v>
      </c>
      <c r="F98" s="121">
        <v>9049.56</v>
      </c>
      <c r="G98" s="44">
        <f t="shared" si="28"/>
        <v>100</v>
      </c>
      <c r="H98" s="140"/>
      <c r="I98" s="148"/>
      <c r="J98" s="148"/>
      <c r="K98" s="148"/>
      <c r="L98" s="148"/>
      <c r="M98" s="151" t="e">
        <f t="shared" si="25"/>
        <v>#DIV/0!</v>
      </c>
      <c r="N98" s="154"/>
    </row>
    <row r="99" spans="1:21" ht="83.25" customHeight="1" x14ac:dyDescent="0.2">
      <c r="A99" s="176">
        <f>A98+1</f>
        <v>63</v>
      </c>
      <c r="B99" s="174" t="s">
        <v>156</v>
      </c>
      <c r="C99" s="3" t="s">
        <v>282</v>
      </c>
      <c r="D99" s="121">
        <v>75698.899999999994</v>
      </c>
      <c r="E99" s="121">
        <v>75698.899999999994</v>
      </c>
      <c r="F99" s="121">
        <v>75698.899999999994</v>
      </c>
      <c r="G99" s="44">
        <f t="shared" ref="G99:G128" si="29">F99/E99*100</f>
        <v>100</v>
      </c>
      <c r="H99" s="138" t="s">
        <v>67</v>
      </c>
      <c r="I99" s="146">
        <v>79.900000000000006</v>
      </c>
      <c r="J99" s="146">
        <v>81.7</v>
      </c>
      <c r="K99" s="146">
        <v>81.900000000000006</v>
      </c>
      <c r="L99" s="146">
        <v>82.7</v>
      </c>
      <c r="M99" s="149">
        <f t="shared" si="25"/>
        <v>100.97680097680097</v>
      </c>
      <c r="N99" s="152">
        <v>83.7</v>
      </c>
    </row>
    <row r="100" spans="1:21" ht="95.25" customHeight="1" x14ac:dyDescent="0.2">
      <c r="A100" s="176">
        <f t="shared" si="27"/>
        <v>64</v>
      </c>
      <c r="B100" s="175"/>
      <c r="C100" s="3" t="s">
        <v>178</v>
      </c>
      <c r="D100" s="121">
        <v>50466</v>
      </c>
      <c r="E100" s="121">
        <v>50466</v>
      </c>
      <c r="F100" s="121">
        <v>50466</v>
      </c>
      <c r="G100" s="44">
        <f t="shared" si="29"/>
        <v>100</v>
      </c>
      <c r="H100" s="140"/>
      <c r="I100" s="148"/>
      <c r="J100" s="148"/>
      <c r="K100" s="148"/>
      <c r="L100" s="148"/>
      <c r="M100" s="151" t="e">
        <f t="shared" si="25"/>
        <v>#DIV/0!</v>
      </c>
      <c r="N100" s="154"/>
    </row>
    <row r="101" spans="1:21" ht="63.75" customHeight="1" x14ac:dyDescent="0.2">
      <c r="A101" s="176">
        <f>A99+1</f>
        <v>64</v>
      </c>
      <c r="B101" s="186" t="s">
        <v>207</v>
      </c>
      <c r="C101" s="3" t="s">
        <v>282</v>
      </c>
      <c r="D101" s="121">
        <v>4595.8335800000004</v>
      </c>
      <c r="E101" s="121">
        <v>4595.8335800000004</v>
      </c>
      <c r="F101" s="121">
        <v>4595.8335800000004</v>
      </c>
      <c r="G101" s="44">
        <f t="shared" si="29"/>
        <v>100</v>
      </c>
      <c r="H101" s="155" t="s">
        <v>121</v>
      </c>
      <c r="I101" s="152">
        <v>67</v>
      </c>
      <c r="J101" s="152">
        <v>67</v>
      </c>
      <c r="K101" s="152">
        <v>67</v>
      </c>
      <c r="L101" s="152">
        <v>74</v>
      </c>
      <c r="M101" s="149">
        <f t="shared" si="25"/>
        <v>110.44776119402985</v>
      </c>
      <c r="N101" s="152">
        <v>81</v>
      </c>
    </row>
    <row r="102" spans="1:21" ht="66" customHeight="1" x14ac:dyDescent="0.2">
      <c r="A102" s="176">
        <f t="shared" si="27"/>
        <v>65</v>
      </c>
      <c r="B102" s="186"/>
      <c r="C102" s="3" t="s">
        <v>178</v>
      </c>
      <c r="D102" s="121">
        <v>3063.90029</v>
      </c>
      <c r="E102" s="121">
        <v>3063.90029</v>
      </c>
      <c r="F102" s="121">
        <v>3063.90029</v>
      </c>
      <c r="G102" s="44">
        <f t="shared" si="29"/>
        <v>100</v>
      </c>
      <c r="H102" s="156"/>
      <c r="I102" s="153"/>
      <c r="J102" s="153"/>
      <c r="K102" s="153"/>
      <c r="L102" s="153"/>
      <c r="M102" s="150" t="e">
        <f t="shared" si="25"/>
        <v>#DIV/0!</v>
      </c>
      <c r="N102" s="153"/>
    </row>
    <row r="103" spans="1:21" ht="64.5" customHeight="1" x14ac:dyDescent="0.2">
      <c r="A103" s="176">
        <f>A101+1</f>
        <v>65</v>
      </c>
      <c r="B103" s="186" t="s">
        <v>208</v>
      </c>
      <c r="C103" s="3" t="s">
        <v>282</v>
      </c>
      <c r="D103" s="121">
        <v>4595.8335800000004</v>
      </c>
      <c r="E103" s="121">
        <v>4595.8335800000004</v>
      </c>
      <c r="F103" s="121">
        <v>4595.8335800000004</v>
      </c>
      <c r="G103" s="44">
        <f t="shared" si="29"/>
        <v>100</v>
      </c>
      <c r="H103" s="156"/>
      <c r="I103" s="153"/>
      <c r="J103" s="153"/>
      <c r="K103" s="153"/>
      <c r="L103" s="153"/>
      <c r="M103" s="150" t="e">
        <f t="shared" si="25"/>
        <v>#DIV/0!</v>
      </c>
      <c r="N103" s="153"/>
    </row>
    <row r="104" spans="1:21" ht="67.5" customHeight="1" x14ac:dyDescent="0.2">
      <c r="A104" s="176">
        <f t="shared" si="27"/>
        <v>66</v>
      </c>
      <c r="B104" s="186"/>
      <c r="C104" s="3" t="s">
        <v>178</v>
      </c>
      <c r="D104" s="121">
        <v>3063.90029</v>
      </c>
      <c r="E104" s="121">
        <v>3063.90029</v>
      </c>
      <c r="F104" s="121">
        <v>3063.90029</v>
      </c>
      <c r="G104" s="44">
        <f t="shared" si="29"/>
        <v>100</v>
      </c>
      <c r="H104" s="33"/>
      <c r="I104" s="33"/>
      <c r="J104" s="33"/>
      <c r="K104" s="33"/>
      <c r="L104" s="33"/>
      <c r="M104" s="98"/>
      <c r="N104" s="33"/>
    </row>
    <row r="105" spans="1:21" ht="68.25" customHeight="1" x14ac:dyDescent="0.2">
      <c r="A105" s="176">
        <f>A103+1</f>
        <v>66</v>
      </c>
      <c r="B105" s="186" t="s">
        <v>209</v>
      </c>
      <c r="C105" s="3" t="s">
        <v>282</v>
      </c>
      <c r="D105" s="121">
        <v>4595.8335800000004</v>
      </c>
      <c r="E105" s="121">
        <v>4595.8335800000004</v>
      </c>
      <c r="F105" s="121">
        <v>4595.8335800000004</v>
      </c>
      <c r="G105" s="44">
        <f t="shared" si="29"/>
        <v>100</v>
      </c>
      <c r="H105" s="33"/>
      <c r="I105" s="33"/>
      <c r="J105" s="33"/>
      <c r="K105" s="33"/>
      <c r="L105" s="33"/>
      <c r="M105" s="98"/>
      <c r="N105" s="33"/>
    </row>
    <row r="106" spans="1:21" ht="67.5" customHeight="1" x14ac:dyDescent="0.2">
      <c r="A106" s="176">
        <f t="shared" si="27"/>
        <v>67</v>
      </c>
      <c r="B106" s="186"/>
      <c r="C106" s="3" t="s">
        <v>178</v>
      </c>
      <c r="D106" s="121">
        <v>3063.90029</v>
      </c>
      <c r="E106" s="121">
        <v>3063.90029</v>
      </c>
      <c r="F106" s="121">
        <v>3063.90029</v>
      </c>
      <c r="G106" s="44">
        <f t="shared" si="29"/>
        <v>100</v>
      </c>
      <c r="H106" s="33"/>
      <c r="I106" s="33"/>
      <c r="J106" s="33"/>
      <c r="K106" s="33"/>
      <c r="L106" s="33"/>
      <c r="M106" s="98"/>
      <c r="N106" s="33"/>
    </row>
    <row r="107" spans="1:21" ht="66.75" customHeight="1" x14ac:dyDescent="0.2">
      <c r="A107" s="176">
        <f>A105+1</f>
        <v>67</v>
      </c>
      <c r="B107" s="186" t="s">
        <v>210</v>
      </c>
      <c r="C107" s="3" t="s">
        <v>282</v>
      </c>
      <c r="D107" s="121">
        <v>4595.8335800000004</v>
      </c>
      <c r="E107" s="121">
        <v>4595.8335800000004</v>
      </c>
      <c r="F107" s="121">
        <v>4595.8335800000004</v>
      </c>
      <c r="G107" s="44">
        <f t="shared" si="29"/>
        <v>100</v>
      </c>
      <c r="H107" s="33"/>
      <c r="I107" s="33"/>
      <c r="J107" s="33"/>
      <c r="K107" s="33"/>
      <c r="L107" s="33"/>
      <c r="M107" s="98"/>
      <c r="N107" s="33"/>
    </row>
    <row r="108" spans="1:21" ht="65.25" customHeight="1" x14ac:dyDescent="0.2">
      <c r="A108" s="176">
        <f t="shared" si="27"/>
        <v>68</v>
      </c>
      <c r="B108" s="186"/>
      <c r="C108" s="3" t="s">
        <v>178</v>
      </c>
      <c r="D108" s="121">
        <v>3063.90029</v>
      </c>
      <c r="E108" s="121">
        <v>3063.90029</v>
      </c>
      <c r="F108" s="121">
        <v>3063.90029</v>
      </c>
      <c r="G108" s="44">
        <f t="shared" si="29"/>
        <v>100</v>
      </c>
      <c r="H108" s="33"/>
      <c r="I108" s="33"/>
      <c r="J108" s="33"/>
      <c r="K108" s="33"/>
      <c r="L108" s="33"/>
      <c r="M108" s="98"/>
      <c r="N108" s="33"/>
    </row>
    <row r="109" spans="1:21" ht="63" x14ac:dyDescent="0.2">
      <c r="A109" s="176">
        <f>A107+1</f>
        <v>68</v>
      </c>
      <c r="B109" s="186" t="s">
        <v>211</v>
      </c>
      <c r="C109" s="3" t="s">
        <v>282</v>
      </c>
      <c r="D109" s="121">
        <v>4595.8634400000001</v>
      </c>
      <c r="E109" s="121">
        <v>4595.8634400000001</v>
      </c>
      <c r="F109" s="121">
        <v>4595.8634400000001</v>
      </c>
      <c r="G109" s="44">
        <f t="shared" si="29"/>
        <v>100</v>
      </c>
      <c r="H109" s="33"/>
      <c r="I109" s="33"/>
      <c r="J109" s="33"/>
      <c r="K109" s="33"/>
      <c r="L109" s="33"/>
      <c r="M109" s="98"/>
      <c r="N109" s="33"/>
    </row>
    <row r="110" spans="1:21" ht="66" customHeight="1" x14ac:dyDescent="0.2">
      <c r="A110" s="176">
        <f t="shared" si="27"/>
        <v>69</v>
      </c>
      <c r="B110" s="186"/>
      <c r="C110" s="3" t="s">
        <v>178</v>
      </c>
      <c r="D110" s="121">
        <v>3063.9201899999998</v>
      </c>
      <c r="E110" s="121">
        <v>3063.9201899999998</v>
      </c>
      <c r="F110" s="121">
        <v>3063.9201899999998</v>
      </c>
      <c r="G110" s="44">
        <f t="shared" si="29"/>
        <v>100</v>
      </c>
      <c r="H110" s="34"/>
      <c r="I110" s="34"/>
      <c r="J110" s="34"/>
      <c r="K110" s="34"/>
      <c r="L110" s="34"/>
      <c r="M110" s="99"/>
      <c r="N110" s="34"/>
    </row>
    <row r="111" spans="1:21" ht="66" customHeight="1" x14ac:dyDescent="0.2">
      <c r="A111" s="176">
        <f>A109+1</f>
        <v>69</v>
      </c>
      <c r="B111" s="186" t="s">
        <v>212</v>
      </c>
      <c r="C111" s="3" t="s">
        <v>282</v>
      </c>
      <c r="D111" s="121">
        <v>4595.8335800000004</v>
      </c>
      <c r="E111" s="121">
        <v>4595.8335800000004</v>
      </c>
      <c r="F111" s="121">
        <v>4595.8335800000004</v>
      </c>
      <c r="G111" s="44">
        <f t="shared" si="29"/>
        <v>100</v>
      </c>
      <c r="H111" s="155" t="s">
        <v>68</v>
      </c>
      <c r="I111" s="87">
        <v>8</v>
      </c>
      <c r="J111" s="87">
        <v>8</v>
      </c>
      <c r="K111" s="87">
        <v>0</v>
      </c>
      <c r="L111" s="87">
        <v>7</v>
      </c>
      <c r="M111" s="88">
        <v>700</v>
      </c>
      <c r="N111" s="87">
        <v>6</v>
      </c>
      <c r="U111" s="112"/>
    </row>
    <row r="112" spans="1:21" ht="66" customHeight="1" x14ac:dyDescent="0.2">
      <c r="A112" s="176">
        <f t="shared" si="27"/>
        <v>70</v>
      </c>
      <c r="B112" s="186"/>
      <c r="C112" s="3" t="s">
        <v>178</v>
      </c>
      <c r="D112" s="121">
        <v>3063.90029</v>
      </c>
      <c r="E112" s="121">
        <v>3063.90029</v>
      </c>
      <c r="F112" s="121">
        <v>3063.90029</v>
      </c>
      <c r="G112" s="44">
        <f t="shared" si="29"/>
        <v>100</v>
      </c>
      <c r="H112" s="156"/>
      <c r="I112" s="33"/>
      <c r="J112" s="33"/>
      <c r="K112" s="33"/>
      <c r="L112" s="33"/>
      <c r="M112" s="98"/>
      <c r="N112" s="33"/>
    </row>
    <row r="113" spans="1:14" ht="63" x14ac:dyDescent="0.2">
      <c r="A113" s="176">
        <f>A111+1</f>
        <v>70</v>
      </c>
      <c r="B113" s="186" t="s">
        <v>213</v>
      </c>
      <c r="C113" s="3" t="s">
        <v>282</v>
      </c>
      <c r="D113" s="121">
        <v>4595.8335800000004</v>
      </c>
      <c r="E113" s="121">
        <v>4595.8335800000004</v>
      </c>
      <c r="F113" s="121">
        <v>4595.8335800000004</v>
      </c>
      <c r="G113" s="44">
        <f t="shared" si="29"/>
        <v>100</v>
      </c>
      <c r="H113" s="156"/>
      <c r="I113" s="33"/>
      <c r="J113" s="33"/>
      <c r="K113" s="33"/>
      <c r="L113" s="33"/>
      <c r="M113" s="98"/>
      <c r="N113" s="33"/>
    </row>
    <row r="114" spans="1:14" ht="63" x14ac:dyDescent="0.2">
      <c r="A114" s="176">
        <f t="shared" si="27"/>
        <v>71</v>
      </c>
      <c r="B114" s="186"/>
      <c r="C114" s="3" t="s">
        <v>178</v>
      </c>
      <c r="D114" s="121">
        <v>3063.90029</v>
      </c>
      <c r="E114" s="121">
        <v>3063.90029</v>
      </c>
      <c r="F114" s="121">
        <v>3063.90029</v>
      </c>
      <c r="G114" s="44">
        <f t="shared" si="29"/>
        <v>100</v>
      </c>
      <c r="H114" s="33"/>
      <c r="I114" s="33"/>
      <c r="J114" s="33"/>
      <c r="K114" s="33"/>
      <c r="L114" s="33"/>
      <c r="M114" s="98"/>
      <c r="N114" s="33"/>
    </row>
    <row r="115" spans="1:14" ht="51.75" customHeight="1" x14ac:dyDescent="0.2">
      <c r="A115" s="176">
        <f>A113+1</f>
        <v>71</v>
      </c>
      <c r="B115" s="174" t="s">
        <v>214</v>
      </c>
      <c r="C115" s="3" t="s">
        <v>282</v>
      </c>
      <c r="D115" s="121">
        <v>4595.8335800000004</v>
      </c>
      <c r="E115" s="121">
        <v>4595.8335800000004</v>
      </c>
      <c r="F115" s="121">
        <v>4595.8335800000004</v>
      </c>
      <c r="G115" s="44">
        <f t="shared" si="29"/>
        <v>100</v>
      </c>
      <c r="H115" s="33"/>
      <c r="I115" s="33"/>
      <c r="J115" s="33"/>
      <c r="K115" s="33"/>
      <c r="L115" s="33"/>
      <c r="M115" s="98"/>
      <c r="N115" s="33"/>
    </row>
    <row r="116" spans="1:14" ht="63" x14ac:dyDescent="0.2">
      <c r="A116" s="176">
        <f t="shared" si="27"/>
        <v>72</v>
      </c>
      <c r="B116" s="175"/>
      <c r="C116" s="3" t="s">
        <v>178</v>
      </c>
      <c r="D116" s="121">
        <v>3063.90029</v>
      </c>
      <c r="E116" s="121">
        <v>3063.90029</v>
      </c>
      <c r="F116" s="121">
        <v>3063.90029</v>
      </c>
      <c r="G116" s="44">
        <f t="shared" si="29"/>
        <v>100</v>
      </c>
      <c r="H116" s="33"/>
      <c r="I116" s="33"/>
      <c r="J116" s="33"/>
      <c r="K116" s="33"/>
      <c r="L116" s="33"/>
      <c r="M116" s="98"/>
      <c r="N116" s="33"/>
    </row>
    <row r="117" spans="1:14" ht="63" x14ac:dyDescent="0.2">
      <c r="A117" s="176">
        <f>A115+1</f>
        <v>72</v>
      </c>
      <c r="B117" s="174" t="s">
        <v>215</v>
      </c>
      <c r="C117" s="3" t="s">
        <v>282</v>
      </c>
      <c r="D117" s="121">
        <v>4595.8335900000002</v>
      </c>
      <c r="E117" s="121">
        <v>4595.8335900000002</v>
      </c>
      <c r="F117" s="121">
        <v>4595.8335900000002</v>
      </c>
      <c r="G117" s="44">
        <f t="shared" si="29"/>
        <v>100</v>
      </c>
      <c r="H117" s="33"/>
      <c r="I117" s="33"/>
      <c r="J117" s="33"/>
      <c r="K117" s="33"/>
      <c r="L117" s="33"/>
      <c r="M117" s="98"/>
      <c r="N117" s="33"/>
    </row>
    <row r="118" spans="1:14" ht="63" x14ac:dyDescent="0.2">
      <c r="A118" s="176">
        <f t="shared" si="27"/>
        <v>73</v>
      </c>
      <c r="B118" s="175"/>
      <c r="C118" s="3" t="s">
        <v>178</v>
      </c>
      <c r="D118" s="121">
        <v>3063.90029</v>
      </c>
      <c r="E118" s="121">
        <v>3063.90029</v>
      </c>
      <c r="F118" s="121">
        <v>3063.90029</v>
      </c>
      <c r="G118" s="44">
        <f t="shared" si="29"/>
        <v>100</v>
      </c>
      <c r="H118" s="33"/>
      <c r="I118" s="33"/>
      <c r="J118" s="33"/>
      <c r="K118" s="33"/>
      <c r="L118" s="33"/>
      <c r="M118" s="98"/>
      <c r="N118" s="33"/>
    </row>
    <row r="119" spans="1:14" ht="63" x14ac:dyDescent="0.2">
      <c r="A119" s="176">
        <f>A117+1</f>
        <v>73</v>
      </c>
      <c r="B119" s="174" t="s">
        <v>232</v>
      </c>
      <c r="C119" s="3" t="s">
        <v>282</v>
      </c>
      <c r="D119" s="121">
        <v>4595.8335900000002</v>
      </c>
      <c r="E119" s="121">
        <v>4595.8335900000002</v>
      </c>
      <c r="F119" s="121">
        <v>4595.8335900000002</v>
      </c>
      <c r="G119" s="44">
        <f t="shared" si="29"/>
        <v>100</v>
      </c>
      <c r="H119" s="33"/>
      <c r="I119" s="33"/>
      <c r="J119" s="33"/>
      <c r="K119" s="33"/>
      <c r="L119" s="33"/>
      <c r="M119" s="98"/>
      <c r="N119" s="33"/>
    </row>
    <row r="120" spans="1:14" ht="63" x14ac:dyDescent="0.2">
      <c r="A120" s="176">
        <f t="shared" si="27"/>
        <v>74</v>
      </c>
      <c r="B120" s="175"/>
      <c r="C120" s="3" t="s">
        <v>178</v>
      </c>
      <c r="D120" s="121">
        <v>3063.90029</v>
      </c>
      <c r="E120" s="121">
        <v>3063.90029</v>
      </c>
      <c r="F120" s="121">
        <v>3063.90029</v>
      </c>
      <c r="G120" s="44">
        <f t="shared" si="29"/>
        <v>100</v>
      </c>
      <c r="H120" s="33"/>
      <c r="I120" s="33"/>
      <c r="J120" s="33"/>
      <c r="K120" s="33"/>
      <c r="L120" s="33"/>
      <c r="M120" s="98"/>
      <c r="N120" s="33"/>
    </row>
    <row r="121" spans="1:14" ht="68.25" customHeight="1" x14ac:dyDescent="0.2">
      <c r="A121" s="176">
        <f>A119+1</f>
        <v>74</v>
      </c>
      <c r="B121" s="174" t="s">
        <v>216</v>
      </c>
      <c r="C121" s="3" t="s">
        <v>282</v>
      </c>
      <c r="D121" s="121">
        <v>4595.8335800000004</v>
      </c>
      <c r="E121" s="121">
        <v>4595.8335800000004</v>
      </c>
      <c r="F121" s="121">
        <v>4595.8335800000004</v>
      </c>
      <c r="G121" s="44">
        <f t="shared" si="29"/>
        <v>100</v>
      </c>
      <c r="H121" s="33"/>
      <c r="I121" s="33"/>
      <c r="J121" s="33"/>
      <c r="K121" s="33"/>
      <c r="L121" s="33"/>
      <c r="M121" s="98"/>
      <c r="N121" s="33"/>
    </row>
    <row r="122" spans="1:14" ht="63" x14ac:dyDescent="0.2">
      <c r="A122" s="176">
        <f t="shared" si="27"/>
        <v>75</v>
      </c>
      <c r="B122" s="175"/>
      <c r="C122" s="3" t="s">
        <v>178</v>
      </c>
      <c r="D122" s="121">
        <v>3063.9002999999998</v>
      </c>
      <c r="E122" s="121">
        <v>3063.9002999999998</v>
      </c>
      <c r="F122" s="121">
        <v>3063.9002999999998</v>
      </c>
      <c r="G122" s="44">
        <f t="shared" si="29"/>
        <v>100</v>
      </c>
      <c r="H122" s="33"/>
      <c r="I122" s="33"/>
      <c r="J122" s="33"/>
      <c r="K122" s="33"/>
      <c r="L122" s="33"/>
      <c r="M122" s="98"/>
      <c r="N122" s="33"/>
    </row>
    <row r="123" spans="1:14" ht="63" x14ac:dyDescent="0.2">
      <c r="A123" s="176">
        <f>A121+1</f>
        <v>75</v>
      </c>
      <c r="B123" s="174" t="s">
        <v>217</v>
      </c>
      <c r="C123" s="3" t="s">
        <v>282</v>
      </c>
      <c r="D123" s="121">
        <v>4595.8335800000004</v>
      </c>
      <c r="E123" s="121">
        <v>4595.8335800000004</v>
      </c>
      <c r="F123" s="121">
        <v>4595.8335800000004</v>
      </c>
      <c r="G123" s="44">
        <f t="shared" si="29"/>
        <v>100</v>
      </c>
      <c r="H123" s="33"/>
      <c r="I123" s="33"/>
      <c r="J123" s="33"/>
      <c r="K123" s="33"/>
      <c r="L123" s="33"/>
      <c r="M123" s="98"/>
      <c r="N123" s="33"/>
    </row>
    <row r="124" spans="1:14" ht="63" x14ac:dyDescent="0.2">
      <c r="A124" s="176">
        <f t="shared" si="27"/>
        <v>76</v>
      </c>
      <c r="B124" s="175"/>
      <c r="C124" s="3" t="s">
        <v>178</v>
      </c>
      <c r="D124" s="121">
        <v>3063.9002999999998</v>
      </c>
      <c r="E124" s="121">
        <v>3063.9002999999998</v>
      </c>
      <c r="F124" s="121">
        <v>3063.9002999999998</v>
      </c>
      <c r="G124" s="44">
        <f t="shared" si="29"/>
        <v>100</v>
      </c>
      <c r="H124" s="33"/>
      <c r="I124" s="33"/>
      <c r="J124" s="33"/>
      <c r="K124" s="33"/>
      <c r="L124" s="33"/>
      <c r="M124" s="98"/>
      <c r="N124" s="33"/>
    </row>
    <row r="125" spans="1:14" ht="63" x14ac:dyDescent="0.2">
      <c r="A125" s="176">
        <f>A123+1</f>
        <v>76</v>
      </c>
      <c r="B125" s="174" t="s">
        <v>218</v>
      </c>
      <c r="C125" s="3" t="s">
        <v>282</v>
      </c>
      <c r="D125" s="121">
        <v>4595.8335800000004</v>
      </c>
      <c r="E125" s="121">
        <v>4595.8335800000004</v>
      </c>
      <c r="F125" s="121">
        <v>4595.8335800000004</v>
      </c>
      <c r="G125" s="44">
        <f t="shared" si="29"/>
        <v>100</v>
      </c>
      <c r="H125" s="33"/>
      <c r="I125" s="33"/>
      <c r="J125" s="33"/>
      <c r="K125" s="33"/>
      <c r="L125" s="33"/>
      <c r="M125" s="98"/>
      <c r="N125" s="33"/>
    </row>
    <row r="126" spans="1:14" ht="63" x14ac:dyDescent="0.2">
      <c r="A126" s="176">
        <f t="shared" si="27"/>
        <v>77</v>
      </c>
      <c r="B126" s="175"/>
      <c r="C126" s="3" t="s">
        <v>178</v>
      </c>
      <c r="D126" s="121">
        <v>3063.9002999999998</v>
      </c>
      <c r="E126" s="121">
        <v>3063.9002999999998</v>
      </c>
      <c r="F126" s="121">
        <v>3063.9002999999998</v>
      </c>
      <c r="G126" s="44">
        <f t="shared" si="29"/>
        <v>100</v>
      </c>
      <c r="H126" s="33"/>
      <c r="I126" s="33"/>
      <c r="J126" s="33"/>
      <c r="K126" s="33"/>
      <c r="L126" s="33"/>
      <c r="M126" s="98"/>
      <c r="N126" s="33"/>
    </row>
    <row r="127" spans="1:14" ht="63" x14ac:dyDescent="0.2">
      <c r="A127" s="176">
        <f>A125+1</f>
        <v>77</v>
      </c>
      <c r="B127" s="174" t="s">
        <v>219</v>
      </c>
      <c r="C127" s="3" t="s">
        <v>282</v>
      </c>
      <c r="D127" s="121">
        <v>4595.8335800000004</v>
      </c>
      <c r="E127" s="121">
        <v>4595.8335800000004</v>
      </c>
      <c r="F127" s="121">
        <v>4595.8335800000004</v>
      </c>
      <c r="G127" s="44">
        <f t="shared" si="29"/>
        <v>100</v>
      </c>
      <c r="H127" s="33"/>
      <c r="I127" s="33"/>
      <c r="J127" s="33"/>
      <c r="K127" s="33"/>
      <c r="L127" s="33"/>
      <c r="M127" s="98"/>
      <c r="N127" s="33"/>
    </row>
    <row r="128" spans="1:14" ht="63" x14ac:dyDescent="0.2">
      <c r="A128" s="176">
        <f t="shared" si="27"/>
        <v>78</v>
      </c>
      <c r="B128" s="175"/>
      <c r="C128" s="3" t="s">
        <v>178</v>
      </c>
      <c r="D128" s="121">
        <v>3063.9002999999998</v>
      </c>
      <c r="E128" s="121">
        <v>3063.9002999999998</v>
      </c>
      <c r="F128" s="121">
        <v>3063.9002999999998</v>
      </c>
      <c r="G128" s="44">
        <f t="shared" si="29"/>
        <v>100</v>
      </c>
      <c r="H128" s="33"/>
      <c r="I128" s="33"/>
      <c r="J128" s="33"/>
      <c r="K128" s="33"/>
      <c r="L128" s="33"/>
      <c r="M128" s="98"/>
      <c r="N128" s="33"/>
    </row>
    <row r="129" spans="1:21" ht="69.75" customHeight="1" x14ac:dyDescent="0.2">
      <c r="A129" s="78">
        <f>A127+1</f>
        <v>78</v>
      </c>
      <c r="B129" s="83" t="s">
        <v>221</v>
      </c>
      <c r="C129" s="3" t="s">
        <v>178</v>
      </c>
      <c r="D129" s="121">
        <v>53364.81</v>
      </c>
      <c r="E129" s="121">
        <v>53364.81</v>
      </c>
      <c r="F129" s="121">
        <v>51978.589899999999</v>
      </c>
      <c r="G129" s="44">
        <f t="shared" ref="G129:G139" si="30">F129/E129*100</f>
        <v>97.402370401018956</v>
      </c>
      <c r="H129" s="100"/>
      <c r="I129" s="101"/>
      <c r="J129" s="101"/>
      <c r="K129" s="101"/>
      <c r="L129" s="101"/>
      <c r="M129" s="101"/>
      <c r="N129" s="33"/>
    </row>
    <row r="130" spans="1:21" ht="66.75" customHeight="1" x14ac:dyDescent="0.2">
      <c r="A130" s="78">
        <f t="shared" si="27"/>
        <v>79</v>
      </c>
      <c r="B130" s="83" t="s">
        <v>222</v>
      </c>
      <c r="C130" s="3" t="s">
        <v>178</v>
      </c>
      <c r="D130" s="121">
        <v>844.77</v>
      </c>
      <c r="E130" s="121">
        <v>844.77</v>
      </c>
      <c r="F130" s="121">
        <v>844.77</v>
      </c>
      <c r="G130" s="44">
        <f t="shared" si="30"/>
        <v>100</v>
      </c>
      <c r="H130" s="100"/>
      <c r="I130" s="101"/>
      <c r="J130" s="101"/>
      <c r="K130" s="101"/>
      <c r="L130" s="101"/>
      <c r="M130" s="101"/>
      <c r="N130" s="33"/>
    </row>
    <row r="131" spans="1:21" ht="66.75" customHeight="1" x14ac:dyDescent="0.2">
      <c r="A131" s="78">
        <f t="shared" si="27"/>
        <v>80</v>
      </c>
      <c r="B131" s="83" t="s">
        <v>236</v>
      </c>
      <c r="C131" s="3" t="s">
        <v>238</v>
      </c>
      <c r="D131" s="121">
        <v>3970.84</v>
      </c>
      <c r="E131" s="120">
        <v>3970.84</v>
      </c>
      <c r="F131" s="120">
        <v>3970.84</v>
      </c>
      <c r="G131" s="44">
        <f t="shared" si="30"/>
        <v>100</v>
      </c>
      <c r="H131" s="100"/>
      <c r="I131" s="101"/>
      <c r="J131" s="101"/>
      <c r="K131" s="101"/>
      <c r="L131" s="101"/>
      <c r="M131" s="101"/>
      <c r="N131" s="33"/>
    </row>
    <row r="132" spans="1:21" ht="66.75" customHeight="1" x14ac:dyDescent="0.2">
      <c r="A132" s="78">
        <f t="shared" si="27"/>
        <v>81</v>
      </c>
      <c r="B132" s="83" t="s">
        <v>237</v>
      </c>
      <c r="C132" s="3" t="s">
        <v>238</v>
      </c>
      <c r="D132" s="121">
        <v>19041.88</v>
      </c>
      <c r="E132" s="120">
        <v>19041.88</v>
      </c>
      <c r="F132" s="120">
        <v>19041.88</v>
      </c>
      <c r="G132" s="44">
        <f t="shared" ref="G132:G138" si="31">F132/E132*100</f>
        <v>100</v>
      </c>
      <c r="H132" s="100"/>
      <c r="I132" s="101"/>
      <c r="J132" s="101"/>
      <c r="K132" s="101"/>
      <c r="L132" s="101"/>
      <c r="M132" s="101"/>
      <c r="N132" s="33"/>
    </row>
    <row r="133" spans="1:21" ht="66.75" customHeight="1" x14ac:dyDescent="0.2">
      <c r="A133" s="78">
        <f t="shared" si="27"/>
        <v>82</v>
      </c>
      <c r="B133" s="83" t="s">
        <v>247</v>
      </c>
      <c r="C133" s="3" t="s">
        <v>238</v>
      </c>
      <c r="D133" s="121">
        <v>1249.02</v>
      </c>
      <c r="E133" s="120">
        <v>1249.02</v>
      </c>
      <c r="F133" s="120">
        <v>1249.02</v>
      </c>
      <c r="G133" s="44">
        <f t="shared" si="31"/>
        <v>100</v>
      </c>
      <c r="H133" s="100"/>
      <c r="I133" s="101"/>
      <c r="J133" s="101"/>
      <c r="K133" s="101"/>
      <c r="L133" s="101"/>
      <c r="M133" s="101"/>
      <c r="N133" s="33"/>
    </row>
    <row r="134" spans="1:21" ht="66.75" customHeight="1" x14ac:dyDescent="0.2">
      <c r="A134" s="78">
        <f t="shared" si="27"/>
        <v>83</v>
      </c>
      <c r="B134" s="83" t="s">
        <v>269</v>
      </c>
      <c r="C134" s="3" t="s">
        <v>238</v>
      </c>
      <c r="D134" s="121">
        <v>47468.89</v>
      </c>
      <c r="E134" s="121">
        <v>47468.89</v>
      </c>
      <c r="F134" s="121">
        <v>47468.89</v>
      </c>
      <c r="G134" s="44">
        <f t="shared" si="31"/>
        <v>100</v>
      </c>
      <c r="H134" s="100"/>
      <c r="I134" s="101"/>
      <c r="J134" s="101"/>
      <c r="K134" s="101"/>
      <c r="L134" s="101"/>
      <c r="M134" s="101"/>
      <c r="N134" s="33"/>
    </row>
    <row r="135" spans="1:21" ht="66.75" customHeight="1" x14ac:dyDescent="0.2">
      <c r="A135" s="78">
        <f t="shared" si="27"/>
        <v>84</v>
      </c>
      <c r="B135" s="83" t="s">
        <v>270</v>
      </c>
      <c r="C135" s="3" t="s">
        <v>238</v>
      </c>
      <c r="D135" s="121">
        <v>10894</v>
      </c>
      <c r="E135" s="121">
        <v>10894</v>
      </c>
      <c r="F135" s="121">
        <v>10894</v>
      </c>
      <c r="G135" s="44">
        <f t="shared" si="31"/>
        <v>100</v>
      </c>
      <c r="H135" s="100"/>
      <c r="I135" s="101"/>
      <c r="J135" s="101"/>
      <c r="K135" s="101"/>
      <c r="L135" s="101"/>
      <c r="M135" s="101"/>
      <c r="N135" s="33"/>
    </row>
    <row r="136" spans="1:21" ht="66.75" customHeight="1" x14ac:dyDescent="0.2">
      <c r="A136" s="78">
        <f t="shared" si="27"/>
        <v>85</v>
      </c>
      <c r="B136" s="83" t="s">
        <v>271</v>
      </c>
      <c r="C136" s="3" t="s">
        <v>238</v>
      </c>
      <c r="D136" s="121">
        <v>8161.09</v>
      </c>
      <c r="E136" s="121">
        <v>8161.09</v>
      </c>
      <c r="F136" s="121">
        <v>8161.09</v>
      </c>
      <c r="G136" s="44">
        <f t="shared" si="31"/>
        <v>100</v>
      </c>
      <c r="H136" s="100"/>
      <c r="I136" s="101"/>
      <c r="J136" s="101"/>
      <c r="K136" s="101"/>
      <c r="L136" s="101"/>
      <c r="M136" s="101"/>
      <c r="N136" s="33"/>
    </row>
    <row r="137" spans="1:21" ht="66.75" customHeight="1" x14ac:dyDescent="0.2">
      <c r="A137" s="78">
        <f t="shared" si="27"/>
        <v>86</v>
      </c>
      <c r="B137" s="83" t="s">
        <v>272</v>
      </c>
      <c r="C137" s="3" t="s">
        <v>238</v>
      </c>
      <c r="D137" s="121">
        <v>13605.44</v>
      </c>
      <c r="E137" s="121">
        <v>13605.44</v>
      </c>
      <c r="F137" s="121">
        <v>13605.44</v>
      </c>
      <c r="G137" s="44">
        <f t="shared" si="31"/>
        <v>100</v>
      </c>
      <c r="H137" s="100"/>
      <c r="I137" s="101"/>
      <c r="J137" s="101"/>
      <c r="K137" s="101"/>
      <c r="L137" s="101"/>
      <c r="M137" s="101"/>
      <c r="N137" s="33"/>
    </row>
    <row r="138" spans="1:21" ht="66.75" customHeight="1" x14ac:dyDescent="0.2">
      <c r="A138" s="78">
        <f t="shared" si="27"/>
        <v>87</v>
      </c>
      <c r="B138" s="83" t="s">
        <v>244</v>
      </c>
      <c r="C138" s="3" t="s">
        <v>178</v>
      </c>
      <c r="D138" s="121">
        <v>1962.79</v>
      </c>
      <c r="E138" s="121">
        <v>1962.79</v>
      </c>
      <c r="F138" s="120">
        <v>1952.97605</v>
      </c>
      <c r="G138" s="44">
        <f t="shared" si="31"/>
        <v>99.5</v>
      </c>
      <c r="H138" s="100"/>
      <c r="I138" s="101"/>
      <c r="J138" s="101"/>
      <c r="K138" s="101"/>
      <c r="L138" s="101"/>
      <c r="M138" s="101"/>
      <c r="N138" s="33"/>
    </row>
    <row r="139" spans="1:21" ht="64.5" customHeight="1" x14ac:dyDescent="0.2">
      <c r="A139" s="78">
        <f t="shared" si="27"/>
        <v>88</v>
      </c>
      <c r="B139" s="83" t="s">
        <v>245</v>
      </c>
      <c r="C139" s="3" t="s">
        <v>178</v>
      </c>
      <c r="D139" s="121">
        <v>844.93</v>
      </c>
      <c r="E139" s="121">
        <v>844.93</v>
      </c>
      <c r="F139" s="120">
        <v>840.70534999999995</v>
      </c>
      <c r="G139" s="44">
        <f t="shared" si="30"/>
        <v>99.5</v>
      </c>
      <c r="H139" s="93"/>
      <c r="I139" s="102"/>
      <c r="J139" s="102"/>
      <c r="K139" s="102"/>
      <c r="L139" s="102"/>
      <c r="M139" s="102"/>
      <c r="N139" s="34"/>
    </row>
    <row r="140" spans="1:21" ht="65.25" customHeight="1" x14ac:dyDescent="0.2">
      <c r="A140" s="78">
        <f t="shared" si="27"/>
        <v>89</v>
      </c>
      <c r="B140" s="83" t="s">
        <v>223</v>
      </c>
      <c r="C140" s="3" t="s">
        <v>178</v>
      </c>
      <c r="D140" s="121">
        <v>2088.2800000000002</v>
      </c>
      <c r="E140" s="121">
        <v>2088.2800000000002</v>
      </c>
      <c r="F140" s="121">
        <v>2088.2800000000002</v>
      </c>
      <c r="G140" s="44">
        <f t="shared" ref="G140:G143" si="32">F140/E140*100</f>
        <v>100</v>
      </c>
      <c r="H140" s="138" t="s">
        <v>233</v>
      </c>
      <c r="I140" s="103">
        <v>267428</v>
      </c>
      <c r="J140" s="103">
        <v>273958</v>
      </c>
      <c r="K140" s="103">
        <v>273958</v>
      </c>
      <c r="L140" s="103">
        <v>284026</v>
      </c>
      <c r="M140" s="103">
        <f t="shared" ref="M140" si="33">L140/K140*100</f>
        <v>103.67501587834631</v>
      </c>
      <c r="N140" s="103">
        <v>284026</v>
      </c>
    </row>
    <row r="141" spans="1:21" ht="64.5" customHeight="1" x14ac:dyDescent="0.2">
      <c r="A141" s="78">
        <f t="shared" si="27"/>
        <v>90</v>
      </c>
      <c r="B141" s="83" t="s">
        <v>179</v>
      </c>
      <c r="C141" s="3" t="s">
        <v>178</v>
      </c>
      <c r="D141" s="121">
        <v>9714.51</v>
      </c>
      <c r="E141" s="121">
        <v>9714.51</v>
      </c>
      <c r="F141" s="121">
        <v>9631.0186300000005</v>
      </c>
      <c r="G141" s="44">
        <f t="shared" si="32"/>
        <v>99.140549857892992</v>
      </c>
      <c r="H141" s="139"/>
      <c r="I141" s="101"/>
      <c r="J141" s="101"/>
      <c r="K141" s="101"/>
      <c r="L141" s="101"/>
      <c r="M141" s="101"/>
      <c r="N141" s="33"/>
    </row>
    <row r="142" spans="1:21" ht="66" customHeight="1" x14ac:dyDescent="0.2">
      <c r="A142" s="78">
        <f t="shared" si="27"/>
        <v>91</v>
      </c>
      <c r="B142" s="83" t="s">
        <v>224</v>
      </c>
      <c r="C142" s="3" t="s">
        <v>178</v>
      </c>
      <c r="D142" s="121">
        <v>50448.91</v>
      </c>
      <c r="E142" s="121">
        <v>50448.91</v>
      </c>
      <c r="F142" s="121">
        <v>50196.66545</v>
      </c>
      <c r="G142" s="44">
        <f t="shared" si="32"/>
        <v>99.499999999999986</v>
      </c>
      <c r="H142" s="93"/>
      <c r="I142" s="102"/>
      <c r="J142" s="102"/>
      <c r="K142" s="102"/>
      <c r="L142" s="102"/>
      <c r="M142" s="102"/>
      <c r="N142" s="34"/>
    </row>
    <row r="143" spans="1:21" ht="63" customHeight="1" x14ac:dyDescent="0.2">
      <c r="A143" s="78">
        <f t="shared" si="27"/>
        <v>92</v>
      </c>
      <c r="B143" s="83" t="s">
        <v>225</v>
      </c>
      <c r="C143" s="3" t="s">
        <v>178</v>
      </c>
      <c r="D143" s="121">
        <v>23465.200000000001</v>
      </c>
      <c r="E143" s="121">
        <v>23465.200000000001</v>
      </c>
      <c r="F143" s="121">
        <v>23347.874</v>
      </c>
      <c r="G143" s="44">
        <f t="shared" si="32"/>
        <v>99.5</v>
      </c>
      <c r="H143" s="138" t="s">
        <v>234</v>
      </c>
      <c r="I143" s="146">
        <v>4.17</v>
      </c>
      <c r="J143" s="146">
        <v>13.59</v>
      </c>
      <c r="K143" s="146">
        <v>13.59</v>
      </c>
      <c r="L143" s="146">
        <v>29.51</v>
      </c>
      <c r="M143" s="146">
        <f t="shared" ref="M143:M151" si="34">L143/K143*100</f>
        <v>217.14495952906549</v>
      </c>
      <c r="N143" s="146" t="s">
        <v>21</v>
      </c>
      <c r="U143" s="112"/>
    </row>
    <row r="144" spans="1:21" ht="63" customHeight="1" x14ac:dyDescent="0.2">
      <c r="A144" s="78">
        <f t="shared" si="27"/>
        <v>93</v>
      </c>
      <c r="B144" s="83" t="s">
        <v>226</v>
      </c>
      <c r="C144" s="3" t="s">
        <v>178</v>
      </c>
      <c r="D144" s="121">
        <v>77976.289999999994</v>
      </c>
      <c r="E144" s="121">
        <v>77976.289999999994</v>
      </c>
      <c r="F144" s="121">
        <v>77586.408549999993</v>
      </c>
      <c r="G144" s="44">
        <f t="shared" ref="G144:G154" si="35">F144/E144*100</f>
        <v>99.5</v>
      </c>
      <c r="H144" s="139"/>
      <c r="I144" s="147"/>
      <c r="J144" s="147"/>
      <c r="K144" s="147"/>
      <c r="L144" s="147"/>
      <c r="M144" s="147" t="e">
        <f t="shared" si="34"/>
        <v>#DIV/0!</v>
      </c>
      <c r="N144" s="147"/>
    </row>
    <row r="145" spans="1:22" ht="63" customHeight="1" x14ac:dyDescent="0.2">
      <c r="A145" s="78">
        <f t="shared" si="27"/>
        <v>94</v>
      </c>
      <c r="B145" s="83" t="s">
        <v>239</v>
      </c>
      <c r="C145" s="3" t="s">
        <v>238</v>
      </c>
      <c r="D145" s="121">
        <v>5744.0619999999999</v>
      </c>
      <c r="E145" s="121">
        <v>5744.0619999999999</v>
      </c>
      <c r="F145" s="121">
        <v>5744.0619999999999</v>
      </c>
      <c r="G145" s="44">
        <f t="shared" si="35"/>
        <v>100</v>
      </c>
      <c r="H145" s="139"/>
      <c r="I145" s="147"/>
      <c r="J145" s="147"/>
      <c r="K145" s="147"/>
      <c r="L145" s="147"/>
      <c r="M145" s="147" t="e">
        <f t="shared" si="34"/>
        <v>#DIV/0!</v>
      </c>
      <c r="N145" s="147"/>
    </row>
    <row r="146" spans="1:22" ht="65.25" customHeight="1" x14ac:dyDescent="0.2">
      <c r="A146" s="78">
        <f t="shared" si="27"/>
        <v>95</v>
      </c>
      <c r="B146" s="83" t="s">
        <v>248</v>
      </c>
      <c r="C146" s="3" t="s">
        <v>238</v>
      </c>
      <c r="D146" s="121">
        <v>1588.01</v>
      </c>
      <c r="E146" s="121">
        <v>1588.01</v>
      </c>
      <c r="F146" s="121">
        <v>1588.01</v>
      </c>
      <c r="G146" s="44">
        <f t="shared" si="35"/>
        <v>100</v>
      </c>
      <c r="H146" s="139"/>
      <c r="I146" s="147"/>
      <c r="J146" s="147"/>
      <c r="K146" s="147"/>
      <c r="L146" s="147"/>
      <c r="M146" s="147" t="e">
        <f t="shared" si="34"/>
        <v>#DIV/0!</v>
      </c>
      <c r="N146" s="147"/>
    </row>
    <row r="147" spans="1:22" ht="65.25" customHeight="1" x14ac:dyDescent="0.2">
      <c r="A147" s="78">
        <f t="shared" si="27"/>
        <v>96</v>
      </c>
      <c r="B147" s="83" t="s">
        <v>249</v>
      </c>
      <c r="C147" s="3" t="s">
        <v>238</v>
      </c>
      <c r="D147" s="121">
        <v>1152.5999999999999</v>
      </c>
      <c r="E147" s="121">
        <v>1152.5999999999999</v>
      </c>
      <c r="F147" s="121">
        <v>1152.5999999999999</v>
      </c>
      <c r="G147" s="44">
        <f t="shared" si="35"/>
        <v>100</v>
      </c>
      <c r="H147" s="139"/>
      <c r="I147" s="147"/>
      <c r="J147" s="147"/>
      <c r="K147" s="147"/>
      <c r="L147" s="147"/>
      <c r="M147" s="147" t="e">
        <f t="shared" si="34"/>
        <v>#DIV/0!</v>
      </c>
      <c r="N147" s="147"/>
    </row>
    <row r="148" spans="1:22" ht="65.25" customHeight="1" x14ac:dyDescent="0.2">
      <c r="A148" s="78">
        <f t="shared" si="27"/>
        <v>97</v>
      </c>
      <c r="B148" s="83" t="s">
        <v>273</v>
      </c>
      <c r="C148" s="3" t="s">
        <v>238</v>
      </c>
      <c r="D148" s="121">
        <v>10185.280000000001</v>
      </c>
      <c r="E148" s="121">
        <v>10185.280000000001</v>
      </c>
      <c r="F148" s="121">
        <v>10185.280000000001</v>
      </c>
      <c r="G148" s="44">
        <f t="shared" si="35"/>
        <v>100</v>
      </c>
      <c r="H148" s="139"/>
      <c r="I148" s="147"/>
      <c r="J148" s="147"/>
      <c r="K148" s="147"/>
      <c r="L148" s="147"/>
      <c r="M148" s="147" t="e">
        <f t="shared" si="34"/>
        <v>#DIV/0!</v>
      </c>
      <c r="N148" s="147"/>
    </row>
    <row r="149" spans="1:22" ht="65.25" customHeight="1" x14ac:dyDescent="0.2">
      <c r="A149" s="78">
        <f t="shared" si="27"/>
        <v>98</v>
      </c>
      <c r="B149" s="83" t="s">
        <v>274</v>
      </c>
      <c r="C149" s="3" t="s">
        <v>238</v>
      </c>
      <c r="D149" s="121">
        <v>89862.39</v>
      </c>
      <c r="E149" s="121">
        <v>89862.39</v>
      </c>
      <c r="F149" s="121">
        <v>89862.39</v>
      </c>
      <c r="G149" s="44">
        <f t="shared" si="35"/>
        <v>100</v>
      </c>
      <c r="H149" s="139"/>
      <c r="I149" s="147"/>
      <c r="J149" s="147"/>
      <c r="K149" s="147"/>
      <c r="L149" s="147"/>
      <c r="M149" s="147" t="e">
        <f t="shared" si="34"/>
        <v>#DIV/0!</v>
      </c>
      <c r="N149" s="147"/>
    </row>
    <row r="150" spans="1:22" ht="65.25" customHeight="1" x14ac:dyDescent="0.2">
      <c r="A150" s="78">
        <f t="shared" si="27"/>
        <v>99</v>
      </c>
      <c r="B150" s="83" t="s">
        <v>275</v>
      </c>
      <c r="C150" s="3" t="s">
        <v>238</v>
      </c>
      <c r="D150" s="121">
        <v>95491.66</v>
      </c>
      <c r="E150" s="121">
        <v>95491.66</v>
      </c>
      <c r="F150" s="121">
        <v>95491.66</v>
      </c>
      <c r="G150" s="44">
        <f t="shared" si="35"/>
        <v>100</v>
      </c>
      <c r="H150" s="139"/>
      <c r="I150" s="147"/>
      <c r="J150" s="147"/>
      <c r="K150" s="147"/>
      <c r="L150" s="147"/>
      <c r="M150" s="147" t="e">
        <f t="shared" si="34"/>
        <v>#DIV/0!</v>
      </c>
      <c r="N150" s="147"/>
    </row>
    <row r="151" spans="1:22" ht="65.25" customHeight="1" x14ac:dyDescent="0.2">
      <c r="A151" s="78">
        <f t="shared" si="27"/>
        <v>100</v>
      </c>
      <c r="B151" s="83" t="s">
        <v>276</v>
      </c>
      <c r="C151" s="3" t="s">
        <v>238</v>
      </c>
      <c r="D151" s="121">
        <v>30983.25</v>
      </c>
      <c r="E151" s="121">
        <v>30983.25</v>
      </c>
      <c r="F151" s="121">
        <v>30983.25</v>
      </c>
      <c r="G151" s="44">
        <f t="shared" si="35"/>
        <v>100</v>
      </c>
      <c r="H151" s="140"/>
      <c r="I151" s="148"/>
      <c r="J151" s="148"/>
      <c r="K151" s="148"/>
      <c r="L151" s="148"/>
      <c r="M151" s="148" t="e">
        <f t="shared" si="34"/>
        <v>#DIV/0!</v>
      </c>
      <c r="N151" s="148"/>
    </row>
    <row r="152" spans="1:22" ht="113.25" customHeight="1" x14ac:dyDescent="0.2">
      <c r="A152" s="78">
        <f t="shared" si="27"/>
        <v>101</v>
      </c>
      <c r="B152" s="51" t="s">
        <v>250</v>
      </c>
      <c r="C152" s="3" t="s">
        <v>178</v>
      </c>
      <c r="D152" s="121">
        <v>1021.14</v>
      </c>
      <c r="E152" s="121">
        <v>1021.14</v>
      </c>
      <c r="F152" s="121">
        <v>1016.0343</v>
      </c>
      <c r="G152" s="44">
        <f t="shared" si="35"/>
        <v>99.5</v>
      </c>
      <c r="H152" s="85" t="s">
        <v>251</v>
      </c>
      <c r="I152" s="94">
        <v>12</v>
      </c>
      <c r="J152" s="94">
        <v>12</v>
      </c>
      <c r="K152" s="94">
        <v>12</v>
      </c>
      <c r="L152" s="96">
        <v>12.36</v>
      </c>
      <c r="M152" s="96">
        <f t="shared" ref="M152:M154" si="36">L152/K152*100</f>
        <v>103</v>
      </c>
      <c r="N152" s="96" t="s">
        <v>21</v>
      </c>
    </row>
    <row r="153" spans="1:22" ht="65.25" customHeight="1" x14ac:dyDescent="0.2">
      <c r="A153" s="78">
        <f t="shared" si="27"/>
        <v>102</v>
      </c>
      <c r="B153" s="63" t="s">
        <v>277</v>
      </c>
      <c r="C153" s="3" t="s">
        <v>178</v>
      </c>
      <c r="D153" s="128">
        <v>36824.32</v>
      </c>
      <c r="E153" s="128">
        <v>36824.32</v>
      </c>
      <c r="F153" s="128">
        <v>36824.32</v>
      </c>
      <c r="G153" s="44">
        <f t="shared" si="35"/>
        <v>100</v>
      </c>
      <c r="H153" s="138" t="s">
        <v>252</v>
      </c>
      <c r="I153" s="146">
        <v>48</v>
      </c>
      <c r="J153" s="146">
        <v>48</v>
      </c>
      <c r="K153" s="146">
        <v>48</v>
      </c>
      <c r="L153" s="146">
        <v>49.42</v>
      </c>
      <c r="M153" s="146">
        <f t="shared" si="36"/>
        <v>102.95833333333333</v>
      </c>
      <c r="N153" s="146" t="s">
        <v>21</v>
      </c>
    </row>
    <row r="154" spans="1:22" ht="65.25" customHeight="1" x14ac:dyDescent="0.2">
      <c r="A154" s="78">
        <f t="shared" si="27"/>
        <v>103</v>
      </c>
      <c r="B154" s="69" t="s">
        <v>278</v>
      </c>
      <c r="C154" s="3" t="s">
        <v>178</v>
      </c>
      <c r="D154" s="128">
        <v>12953.25</v>
      </c>
      <c r="E154" s="128">
        <v>12953.25</v>
      </c>
      <c r="F154" s="128">
        <v>12953.25</v>
      </c>
      <c r="G154" s="44">
        <f t="shared" si="35"/>
        <v>100</v>
      </c>
      <c r="H154" s="140"/>
      <c r="I154" s="148"/>
      <c r="J154" s="148"/>
      <c r="K154" s="148"/>
      <c r="L154" s="148"/>
      <c r="M154" s="148" t="e">
        <f t="shared" si="36"/>
        <v>#DIV/0!</v>
      </c>
      <c r="N154" s="148"/>
    </row>
    <row r="155" spans="1:22" ht="48" customHeight="1" x14ac:dyDescent="0.2">
      <c r="A155" s="81"/>
      <c r="B155" s="12" t="s">
        <v>126</v>
      </c>
      <c r="C155" s="3" t="s">
        <v>10</v>
      </c>
      <c r="D155" s="126">
        <f>SUM(D156:D159)</f>
        <v>112374.45000000001</v>
      </c>
      <c r="E155" s="126">
        <f>SUM(E156:E159)</f>
        <v>112374.45000000001</v>
      </c>
      <c r="F155" s="126">
        <f>SUM(F156:F159)</f>
        <v>111344.72552000002</v>
      </c>
      <c r="G155" s="44">
        <f t="shared" ref="G155:G179" si="37">F155/E155*100</f>
        <v>99.083666723174176</v>
      </c>
      <c r="H155" s="82"/>
      <c r="I155" s="59"/>
      <c r="J155" s="59"/>
      <c r="K155" s="59"/>
      <c r="L155" s="59"/>
      <c r="M155" s="59"/>
      <c r="N155" s="59"/>
    </row>
    <row r="156" spans="1:22" ht="114" customHeight="1" x14ac:dyDescent="0.2">
      <c r="A156" s="78">
        <f>A154+1</f>
        <v>104</v>
      </c>
      <c r="B156" s="12" t="s">
        <v>23</v>
      </c>
      <c r="C156" s="3" t="s">
        <v>57</v>
      </c>
      <c r="D156" s="121">
        <v>44949.78</v>
      </c>
      <c r="E156" s="121">
        <v>44949.78</v>
      </c>
      <c r="F156" s="121">
        <v>44537.890208000004</v>
      </c>
      <c r="G156" s="44">
        <f t="shared" si="37"/>
        <v>99.08366672317419</v>
      </c>
      <c r="H156" s="82" t="s">
        <v>104</v>
      </c>
      <c r="I156" s="59">
        <v>6.8</v>
      </c>
      <c r="J156" s="91">
        <v>7</v>
      </c>
      <c r="K156" s="91">
        <v>7</v>
      </c>
      <c r="L156" s="91">
        <v>7</v>
      </c>
      <c r="M156" s="86">
        <f t="shared" ref="M156:M159" si="38">L156/K156*100</f>
        <v>100</v>
      </c>
      <c r="N156" s="91">
        <v>7</v>
      </c>
    </row>
    <row r="157" spans="1:22" ht="81.75" customHeight="1" x14ac:dyDescent="0.2">
      <c r="A157" s="171">
        <f>A156+1</f>
        <v>105</v>
      </c>
      <c r="B157" s="186" t="s">
        <v>74</v>
      </c>
      <c r="C157" s="165" t="s">
        <v>57</v>
      </c>
      <c r="D157" s="161">
        <v>56187.224999999999</v>
      </c>
      <c r="E157" s="161">
        <v>56187.224999999999</v>
      </c>
      <c r="F157" s="161">
        <v>55672.362760000004</v>
      </c>
      <c r="G157" s="178">
        <f t="shared" si="37"/>
        <v>99.083666723174176</v>
      </c>
      <c r="H157" s="12" t="s">
        <v>54</v>
      </c>
      <c r="I157" s="59">
        <v>680</v>
      </c>
      <c r="J157" s="86">
        <v>691</v>
      </c>
      <c r="K157" s="59">
        <v>690</v>
      </c>
      <c r="L157" s="86">
        <v>697</v>
      </c>
      <c r="M157" s="86">
        <f t="shared" si="38"/>
        <v>101.0144927536232</v>
      </c>
      <c r="N157" s="59">
        <v>690</v>
      </c>
    </row>
    <row r="158" spans="1:22" ht="100.5" customHeight="1" x14ac:dyDescent="0.2">
      <c r="A158" s="172"/>
      <c r="B158" s="186"/>
      <c r="C158" s="145"/>
      <c r="D158" s="162"/>
      <c r="E158" s="162"/>
      <c r="F158" s="162"/>
      <c r="G158" s="179"/>
      <c r="H158" s="12" t="s">
        <v>112</v>
      </c>
      <c r="I158" s="104">
        <v>1900</v>
      </c>
      <c r="J158" s="104">
        <v>2442</v>
      </c>
      <c r="K158" s="104">
        <v>2000</v>
      </c>
      <c r="L158" s="104">
        <v>3591</v>
      </c>
      <c r="M158" s="86">
        <f t="shared" si="38"/>
        <v>179.55</v>
      </c>
      <c r="N158" s="104">
        <v>2050</v>
      </c>
      <c r="U158" s="106"/>
      <c r="V158" s="23"/>
    </row>
    <row r="159" spans="1:22" ht="129.75" customHeight="1" x14ac:dyDescent="0.2">
      <c r="A159" s="31">
        <f>A157+1</f>
        <v>106</v>
      </c>
      <c r="B159" s="51" t="s">
        <v>15</v>
      </c>
      <c r="C159" s="3" t="s">
        <v>57</v>
      </c>
      <c r="D159" s="121">
        <v>11237.445</v>
      </c>
      <c r="E159" s="121">
        <v>11237.445</v>
      </c>
      <c r="F159" s="121">
        <v>11134.472552000001</v>
      </c>
      <c r="G159" s="44">
        <f t="shared" si="37"/>
        <v>99.08366672317419</v>
      </c>
      <c r="H159" s="82" t="s">
        <v>113</v>
      </c>
      <c r="I159" s="104">
        <v>22000</v>
      </c>
      <c r="J159" s="104">
        <v>22725</v>
      </c>
      <c r="K159" s="104">
        <v>22800</v>
      </c>
      <c r="L159" s="104">
        <v>36412</v>
      </c>
      <c r="M159" s="86">
        <f t="shared" si="38"/>
        <v>159.70175438596493</v>
      </c>
      <c r="N159" s="104">
        <v>23500</v>
      </c>
      <c r="U159" s="106"/>
    </row>
    <row r="160" spans="1:22" s="214" customFormat="1" ht="31.5" customHeight="1" x14ac:dyDescent="0.2">
      <c r="A160" s="221"/>
      <c r="B160" s="205" t="s">
        <v>127</v>
      </c>
      <c r="C160" s="206" t="s">
        <v>14</v>
      </c>
      <c r="D160" s="217">
        <f>D161+D162</f>
        <v>67221.714799999987</v>
      </c>
      <c r="E160" s="217">
        <f>E161+E162</f>
        <v>67221.714799999987</v>
      </c>
      <c r="F160" s="217">
        <f>F161+F162</f>
        <v>67187.036510000005</v>
      </c>
      <c r="G160" s="218">
        <f t="shared" si="37"/>
        <v>99.948412071749203</v>
      </c>
      <c r="H160" s="209"/>
      <c r="I160" s="210"/>
      <c r="J160" s="210"/>
      <c r="K160" s="210"/>
      <c r="L160" s="210"/>
      <c r="M160" s="210"/>
      <c r="N160" s="210"/>
      <c r="O160" s="212"/>
      <c r="P160" s="213"/>
      <c r="Q160" s="213"/>
      <c r="R160" s="213"/>
      <c r="S160" s="213"/>
    </row>
    <row r="161" spans="1:22" s="214" customFormat="1" ht="49.5" customHeight="1" x14ac:dyDescent="0.2">
      <c r="A161" s="221"/>
      <c r="B161" s="205"/>
      <c r="C161" s="206" t="s">
        <v>13</v>
      </c>
      <c r="D161" s="217">
        <f>D166+D167</f>
        <v>21465.199999999997</v>
      </c>
      <c r="E161" s="217">
        <f>E166+E167</f>
        <v>21465.199999999997</v>
      </c>
      <c r="F161" s="217">
        <f>F166+F167</f>
        <v>21465.199999999997</v>
      </c>
      <c r="G161" s="218">
        <f t="shared" si="37"/>
        <v>100</v>
      </c>
      <c r="H161" s="209"/>
      <c r="I161" s="210"/>
      <c r="J161" s="210"/>
      <c r="K161" s="210"/>
      <c r="L161" s="210"/>
      <c r="M161" s="210"/>
      <c r="N161" s="210"/>
      <c r="O161" s="212"/>
      <c r="P161" s="213"/>
      <c r="Q161" s="213"/>
      <c r="R161" s="213"/>
      <c r="S161" s="213"/>
    </row>
    <row r="162" spans="1:22" s="214" customFormat="1" ht="51.75" customHeight="1" x14ac:dyDescent="0.2">
      <c r="A162" s="221"/>
      <c r="B162" s="205"/>
      <c r="C162" s="206" t="s">
        <v>10</v>
      </c>
      <c r="D162" s="217">
        <f>D163+D164+D165</f>
        <v>45756.514799999997</v>
      </c>
      <c r="E162" s="217">
        <f>E163+E164+E165</f>
        <v>45756.514799999997</v>
      </c>
      <c r="F162" s="217">
        <f>F163+F164+F165</f>
        <v>45721.836510000008</v>
      </c>
      <c r="G162" s="218">
        <f t="shared" si="37"/>
        <v>99.924211251334228</v>
      </c>
      <c r="H162" s="209"/>
      <c r="I162" s="210"/>
      <c r="J162" s="210"/>
      <c r="K162" s="210"/>
      <c r="L162" s="210"/>
      <c r="M162" s="210"/>
      <c r="N162" s="210"/>
      <c r="O162" s="212"/>
      <c r="P162" s="213"/>
      <c r="Q162" s="213"/>
      <c r="R162" s="213"/>
      <c r="S162" s="213"/>
    </row>
    <row r="163" spans="1:22" ht="127.5" customHeight="1" x14ac:dyDescent="0.2">
      <c r="A163" s="31">
        <f>A159+1</f>
        <v>107</v>
      </c>
      <c r="B163" s="74" t="s">
        <v>58</v>
      </c>
      <c r="C163" s="3" t="s">
        <v>57</v>
      </c>
      <c r="D163" s="120">
        <v>6607.0537519999998</v>
      </c>
      <c r="E163" s="120">
        <v>6607.0537519999998</v>
      </c>
      <c r="F163" s="120">
        <v>6600.1180940000013</v>
      </c>
      <c r="G163" s="44">
        <f t="shared" si="37"/>
        <v>99.895026463226529</v>
      </c>
      <c r="H163" s="82" t="s">
        <v>105</v>
      </c>
      <c r="I163" s="59">
        <v>100</v>
      </c>
      <c r="J163" s="59">
        <v>100</v>
      </c>
      <c r="K163" s="59">
        <v>100</v>
      </c>
      <c r="L163" s="59">
        <v>100</v>
      </c>
      <c r="M163" s="86">
        <f t="shared" ref="M163:M167" si="39">L163/K163*100</f>
        <v>100</v>
      </c>
      <c r="N163" s="59">
        <v>100</v>
      </c>
    </row>
    <row r="164" spans="1:22" ht="87" customHeight="1" x14ac:dyDescent="0.2">
      <c r="A164" s="180">
        <f>A163+1</f>
        <v>108</v>
      </c>
      <c r="B164" s="164" t="s">
        <v>62</v>
      </c>
      <c r="C164" s="3" t="s">
        <v>57</v>
      </c>
      <c r="D164" s="120">
        <v>26428.215007999999</v>
      </c>
      <c r="E164" s="120">
        <v>26428.215007999999</v>
      </c>
      <c r="F164" s="120">
        <v>26400.472376000005</v>
      </c>
      <c r="G164" s="44">
        <f t="shared" si="37"/>
        <v>99.895026463226529</v>
      </c>
      <c r="H164" s="163" t="s">
        <v>140</v>
      </c>
      <c r="I164" s="181">
        <v>82</v>
      </c>
      <c r="J164" s="181">
        <v>93</v>
      </c>
      <c r="K164" s="181">
        <v>83</v>
      </c>
      <c r="L164" s="181">
        <v>96</v>
      </c>
      <c r="M164" s="182">
        <f t="shared" si="39"/>
        <v>115.66265060240963</v>
      </c>
      <c r="N164" s="181">
        <v>84</v>
      </c>
    </row>
    <row r="165" spans="1:22" ht="108" customHeight="1" x14ac:dyDescent="0.2">
      <c r="A165" s="180"/>
      <c r="B165" s="164"/>
      <c r="C165" s="3" t="s">
        <v>157</v>
      </c>
      <c r="D165" s="120">
        <v>12721.24604</v>
      </c>
      <c r="E165" s="120">
        <v>12721.24604</v>
      </c>
      <c r="F165" s="120">
        <v>12721.24604</v>
      </c>
      <c r="G165" s="44">
        <f t="shared" si="37"/>
        <v>100</v>
      </c>
      <c r="H165" s="163"/>
      <c r="I165" s="181"/>
      <c r="J165" s="181"/>
      <c r="K165" s="181"/>
      <c r="L165" s="181"/>
      <c r="M165" s="182" t="e">
        <f t="shared" si="39"/>
        <v>#DIV/0!</v>
      </c>
      <c r="N165" s="181"/>
      <c r="V165" s="23"/>
    </row>
    <row r="166" spans="1:22" ht="112.5" customHeight="1" x14ac:dyDescent="0.2">
      <c r="A166" s="73">
        <f>A164+1</f>
        <v>109</v>
      </c>
      <c r="B166" s="74" t="s">
        <v>60</v>
      </c>
      <c r="C166" s="3" t="s">
        <v>57</v>
      </c>
      <c r="D166" s="120">
        <v>21214.6</v>
      </c>
      <c r="E166" s="120">
        <v>21214.6</v>
      </c>
      <c r="F166" s="120">
        <v>21214.6</v>
      </c>
      <c r="G166" s="44">
        <f t="shared" si="37"/>
        <v>100</v>
      </c>
      <c r="H166" s="12" t="s">
        <v>106</v>
      </c>
      <c r="I166" s="59">
        <v>100</v>
      </c>
      <c r="J166" s="59">
        <v>100</v>
      </c>
      <c r="K166" s="59">
        <v>100</v>
      </c>
      <c r="L166" s="59">
        <v>100</v>
      </c>
      <c r="M166" s="86">
        <f t="shared" si="39"/>
        <v>100</v>
      </c>
      <c r="N166" s="59">
        <v>100</v>
      </c>
    </row>
    <row r="167" spans="1:22" ht="65.25" customHeight="1" x14ac:dyDescent="0.2">
      <c r="A167" s="73">
        <f>A166+1</f>
        <v>110</v>
      </c>
      <c r="B167" s="74" t="s">
        <v>61</v>
      </c>
      <c r="C167" s="3" t="s">
        <v>57</v>
      </c>
      <c r="D167" s="120">
        <v>250.6</v>
      </c>
      <c r="E167" s="120">
        <v>250.6</v>
      </c>
      <c r="F167" s="120">
        <v>250.6</v>
      </c>
      <c r="G167" s="44">
        <f t="shared" si="37"/>
        <v>100</v>
      </c>
      <c r="H167" s="12" t="s">
        <v>253</v>
      </c>
      <c r="I167" s="59">
        <v>878</v>
      </c>
      <c r="J167" s="59">
        <v>900</v>
      </c>
      <c r="K167" s="59">
        <v>878</v>
      </c>
      <c r="L167" s="59">
        <v>878</v>
      </c>
      <c r="M167" s="86">
        <f t="shared" si="39"/>
        <v>100</v>
      </c>
      <c r="N167" s="59">
        <v>878</v>
      </c>
    </row>
    <row r="168" spans="1:22" s="214" customFormat="1" ht="26.25" customHeight="1" x14ac:dyDescent="0.2">
      <c r="A168" s="222"/>
      <c r="B168" s="223" t="s">
        <v>129</v>
      </c>
      <c r="C168" s="206" t="s">
        <v>190</v>
      </c>
      <c r="D168" s="207">
        <f>SUM(D169:D170)</f>
        <v>328580.91746982443</v>
      </c>
      <c r="E168" s="207">
        <f t="shared" ref="E168:F168" si="40">SUM(E169:E170)</f>
        <v>328215.28846982459</v>
      </c>
      <c r="F168" s="207">
        <f t="shared" si="40"/>
        <v>326556.34400982445</v>
      </c>
      <c r="G168" s="224">
        <f t="shared" si="37"/>
        <v>99.494556006901959</v>
      </c>
      <c r="H168" s="209"/>
      <c r="I168" s="210"/>
      <c r="J168" s="210"/>
      <c r="K168" s="210"/>
      <c r="L168" s="210"/>
      <c r="M168" s="211"/>
      <c r="N168" s="210"/>
      <c r="O168" s="212"/>
      <c r="P168" s="213"/>
      <c r="Q168" s="213"/>
      <c r="R168" s="213"/>
      <c r="S168" s="213"/>
    </row>
    <row r="169" spans="1:22" s="214" customFormat="1" ht="48" customHeight="1" x14ac:dyDescent="0.2">
      <c r="A169" s="225"/>
      <c r="B169" s="226"/>
      <c r="C169" s="206" t="s">
        <v>10</v>
      </c>
      <c r="D169" s="207">
        <f>SUM(D172,D174,D179,D183,D186,D191,D193,D204)</f>
        <v>311509.61746999988</v>
      </c>
      <c r="E169" s="207">
        <f>SUM(E172,E174,E179,E183,E186,E191,E193,E204)</f>
        <v>311143.98847000004</v>
      </c>
      <c r="F169" s="207">
        <f>SUM(F172,F174,F179,F183,F186,F191,F193,F204)</f>
        <v>309485.0440099999</v>
      </c>
      <c r="G169" s="224">
        <f t="shared" si="37"/>
        <v>99.46682419668214</v>
      </c>
      <c r="H169" s="209"/>
      <c r="I169" s="210"/>
      <c r="J169" s="210"/>
      <c r="K169" s="210"/>
      <c r="L169" s="210"/>
      <c r="M169" s="211"/>
      <c r="N169" s="210"/>
      <c r="O169" s="212"/>
      <c r="P169" s="213"/>
      <c r="Q169" s="213"/>
      <c r="R169" s="213"/>
      <c r="S169" s="213"/>
    </row>
    <row r="170" spans="1:22" s="214" customFormat="1" ht="49.5" customHeight="1" x14ac:dyDescent="0.2">
      <c r="A170" s="225"/>
      <c r="B170" s="226"/>
      <c r="C170" s="206" t="s">
        <v>13</v>
      </c>
      <c r="D170" s="207">
        <f>SUM(D173,D176,D182,D184,D192,D196,D205,D187)</f>
        <v>17071.299999824561</v>
      </c>
      <c r="E170" s="207">
        <f>SUM(E173,E176,E182,E184,E192,E196,E205,E187)</f>
        <v>17071.299999824561</v>
      </c>
      <c r="F170" s="207">
        <f>SUM(F173,F176,F182,F184,F192,F196,F205,F187)</f>
        <v>17071.299999824561</v>
      </c>
      <c r="G170" s="224">
        <f t="shared" si="37"/>
        <v>100</v>
      </c>
      <c r="H170" s="209"/>
      <c r="I170" s="210"/>
      <c r="J170" s="210"/>
      <c r="K170" s="210"/>
      <c r="L170" s="210"/>
      <c r="M170" s="211"/>
      <c r="N170" s="210"/>
      <c r="O170" s="212"/>
      <c r="P170" s="213"/>
      <c r="Q170" s="213"/>
      <c r="R170" s="213"/>
      <c r="S170" s="213"/>
    </row>
    <row r="171" spans="1:22" s="214" customFormat="1" ht="39.75" customHeight="1" x14ac:dyDescent="0.2">
      <c r="A171" s="227"/>
      <c r="B171" s="228"/>
      <c r="C171" s="206" t="s">
        <v>40</v>
      </c>
      <c r="D171" s="207">
        <f>SUM(D206)</f>
        <v>252978</v>
      </c>
      <c r="E171" s="207">
        <f t="shared" ref="E171:F171" si="41">SUM(E206)</f>
        <v>191148.17</v>
      </c>
      <c r="F171" s="207">
        <f t="shared" si="41"/>
        <v>191148.17</v>
      </c>
      <c r="G171" s="224">
        <f t="shared" si="37"/>
        <v>100</v>
      </c>
      <c r="H171" s="209"/>
      <c r="I171" s="210"/>
      <c r="J171" s="210"/>
      <c r="K171" s="210"/>
      <c r="L171" s="210"/>
      <c r="M171" s="211"/>
      <c r="N171" s="210"/>
      <c r="O171" s="212"/>
      <c r="P171" s="213"/>
      <c r="Q171" s="213"/>
      <c r="R171" s="213"/>
      <c r="S171" s="213"/>
    </row>
    <row r="172" spans="1:22" ht="112.5" customHeight="1" x14ac:dyDescent="0.2">
      <c r="A172" s="66">
        <f>A167+1</f>
        <v>111</v>
      </c>
      <c r="B172" s="32" t="s">
        <v>26</v>
      </c>
      <c r="C172" s="3" t="s">
        <v>197</v>
      </c>
      <c r="D172" s="120">
        <v>12115.6123377193</v>
      </c>
      <c r="E172" s="120">
        <v>12094.765070175439</v>
      </c>
      <c r="F172" s="121">
        <v>12080.441503684213</v>
      </c>
      <c r="G172" s="40">
        <f t="shared" si="37"/>
        <v>99.88157218095499</v>
      </c>
      <c r="H172" s="82" t="s">
        <v>165</v>
      </c>
      <c r="I172" s="59">
        <v>100</v>
      </c>
      <c r="J172" s="59">
        <v>100</v>
      </c>
      <c r="K172" s="59">
        <v>100</v>
      </c>
      <c r="L172" s="59">
        <v>100</v>
      </c>
      <c r="M172" s="59">
        <f>L172/K172*100</f>
        <v>100</v>
      </c>
      <c r="N172" s="59">
        <v>100</v>
      </c>
    </row>
    <row r="173" spans="1:22" ht="239.25" customHeight="1" x14ac:dyDescent="0.2">
      <c r="A173" s="38"/>
      <c r="B173" s="34"/>
      <c r="C173" s="39" t="s">
        <v>283</v>
      </c>
      <c r="D173" s="125">
        <v>768.56062719298245</v>
      </c>
      <c r="E173" s="125">
        <v>768.56062719298245</v>
      </c>
      <c r="F173" s="125">
        <v>768.56062719298245</v>
      </c>
      <c r="G173" s="40">
        <f t="shared" si="37"/>
        <v>100</v>
      </c>
      <c r="H173" s="82" t="s">
        <v>55</v>
      </c>
      <c r="I173" s="59">
        <v>100</v>
      </c>
      <c r="J173" s="59">
        <v>100</v>
      </c>
      <c r="K173" s="59">
        <v>100</v>
      </c>
      <c r="L173" s="59">
        <v>100</v>
      </c>
      <c r="M173" s="59">
        <f>L173/K173*100</f>
        <v>100</v>
      </c>
      <c r="N173" s="59">
        <v>100</v>
      </c>
    </row>
    <row r="174" spans="1:22" ht="111.75" customHeight="1" x14ac:dyDescent="0.2">
      <c r="A174" s="167">
        <f>A172+1</f>
        <v>112</v>
      </c>
      <c r="B174" s="155" t="s">
        <v>27</v>
      </c>
      <c r="C174" s="165" t="s">
        <v>197</v>
      </c>
      <c r="D174" s="141">
        <v>15843.4930570175</v>
      </c>
      <c r="E174" s="141">
        <v>15816.231245614001</v>
      </c>
      <c r="F174" s="161">
        <v>15797.5004278947</v>
      </c>
      <c r="G174" s="169">
        <f t="shared" si="37"/>
        <v>99.881572180954961</v>
      </c>
      <c r="H174" s="82" t="s">
        <v>141</v>
      </c>
      <c r="I174" s="59">
        <v>7.1</v>
      </c>
      <c r="J174" s="59">
        <v>2.8</v>
      </c>
      <c r="K174" s="59">
        <v>7</v>
      </c>
      <c r="L174" s="59">
        <v>2.8</v>
      </c>
      <c r="M174" s="91">
        <f>K174/L174*100</f>
        <v>250</v>
      </c>
      <c r="N174" s="59">
        <v>6.9</v>
      </c>
      <c r="U174" s="106"/>
    </row>
    <row r="175" spans="1:22" ht="64.5" customHeight="1" x14ac:dyDescent="0.2">
      <c r="A175" s="168"/>
      <c r="B175" s="157"/>
      <c r="C175" s="145"/>
      <c r="D175" s="143"/>
      <c r="E175" s="143"/>
      <c r="F175" s="162"/>
      <c r="G175" s="170"/>
      <c r="H175" s="82" t="s">
        <v>135</v>
      </c>
      <c r="I175" s="59">
        <v>11.4</v>
      </c>
      <c r="J175" s="59">
        <v>11.4</v>
      </c>
      <c r="K175" s="59">
        <v>11.3</v>
      </c>
      <c r="L175" s="59">
        <v>11.3</v>
      </c>
      <c r="M175" s="86">
        <f t="shared" ref="M175:M178" si="42">L175/K175*100</f>
        <v>100</v>
      </c>
      <c r="N175" s="59">
        <v>11.2</v>
      </c>
    </row>
    <row r="176" spans="1:22" ht="49.5" customHeight="1" x14ac:dyDescent="0.2">
      <c r="A176" s="173"/>
      <c r="B176" s="156"/>
      <c r="C176" s="144" t="s">
        <v>283</v>
      </c>
      <c r="D176" s="141">
        <v>1005.0408200000001</v>
      </c>
      <c r="E176" s="141">
        <v>1005.0408200000001</v>
      </c>
      <c r="F176" s="141">
        <v>1005.0408200000001</v>
      </c>
      <c r="G176" s="169">
        <v>80.896853661582256</v>
      </c>
      <c r="H176" s="82" t="s">
        <v>136</v>
      </c>
      <c r="I176" s="59">
        <v>18.2</v>
      </c>
      <c r="J176" s="59">
        <v>18.2</v>
      </c>
      <c r="K176" s="59">
        <v>18.600000000000001</v>
      </c>
      <c r="L176" s="59">
        <v>18.600000000000001</v>
      </c>
      <c r="M176" s="86">
        <f t="shared" si="42"/>
        <v>100</v>
      </c>
      <c r="N176" s="91">
        <v>19</v>
      </c>
    </row>
    <row r="177" spans="1:24" ht="33.75" customHeight="1" x14ac:dyDescent="0.2">
      <c r="A177" s="173"/>
      <c r="B177" s="156"/>
      <c r="C177" s="144"/>
      <c r="D177" s="142"/>
      <c r="E177" s="142"/>
      <c r="F177" s="142"/>
      <c r="G177" s="177" t="e">
        <f t="shared" si="37"/>
        <v>#DIV/0!</v>
      </c>
      <c r="H177" s="82" t="s">
        <v>134</v>
      </c>
      <c r="I177" s="59">
        <v>100.02</v>
      </c>
      <c r="J177" s="59">
        <v>100.02</v>
      </c>
      <c r="K177" s="59">
        <v>106.3</v>
      </c>
      <c r="L177" s="59">
        <v>106.3</v>
      </c>
      <c r="M177" s="86">
        <f t="shared" si="42"/>
        <v>100</v>
      </c>
      <c r="N177" s="59">
        <v>104.2</v>
      </c>
    </row>
    <row r="178" spans="1:24" ht="32.25" customHeight="1" x14ac:dyDescent="0.2">
      <c r="A178" s="168"/>
      <c r="B178" s="157"/>
      <c r="C178" s="145"/>
      <c r="D178" s="143"/>
      <c r="E178" s="143"/>
      <c r="F178" s="143"/>
      <c r="G178" s="170" t="e">
        <f t="shared" si="37"/>
        <v>#DIV/0!</v>
      </c>
      <c r="H178" s="82" t="s">
        <v>48</v>
      </c>
      <c r="I178" s="59">
        <v>45</v>
      </c>
      <c r="J178" s="59">
        <v>45</v>
      </c>
      <c r="K178" s="59">
        <v>45</v>
      </c>
      <c r="L178" s="59">
        <v>45</v>
      </c>
      <c r="M178" s="86">
        <f t="shared" si="42"/>
        <v>100</v>
      </c>
      <c r="N178" s="59">
        <v>46</v>
      </c>
    </row>
    <row r="179" spans="1:24" ht="97.5" customHeight="1" x14ac:dyDescent="0.2">
      <c r="A179" s="180">
        <f>A174+1</f>
        <v>113</v>
      </c>
      <c r="B179" s="138" t="s">
        <v>45</v>
      </c>
      <c r="C179" s="165" t="s">
        <v>197</v>
      </c>
      <c r="D179" s="141">
        <v>15377.507967105301</v>
      </c>
      <c r="E179" s="141">
        <v>15351.047973684201</v>
      </c>
      <c r="F179" s="161">
        <v>15332.868062368399</v>
      </c>
      <c r="G179" s="169">
        <f t="shared" si="37"/>
        <v>99.881572180954905</v>
      </c>
      <c r="H179" s="82" t="s">
        <v>73</v>
      </c>
      <c r="I179" s="59">
        <v>100</v>
      </c>
      <c r="J179" s="59">
        <v>100</v>
      </c>
      <c r="K179" s="59">
        <v>100</v>
      </c>
      <c r="L179" s="59">
        <v>100</v>
      </c>
      <c r="M179" s="86">
        <f t="shared" ref="M179:M185" si="43">L179/K179*100</f>
        <v>100</v>
      </c>
      <c r="N179" s="59">
        <v>100</v>
      </c>
    </row>
    <row r="180" spans="1:24" ht="79.5" customHeight="1" x14ac:dyDescent="0.2">
      <c r="A180" s="180"/>
      <c r="B180" s="139"/>
      <c r="C180" s="144"/>
      <c r="D180" s="142"/>
      <c r="E180" s="142"/>
      <c r="F180" s="166"/>
      <c r="G180" s="177"/>
      <c r="H180" s="82" t="s">
        <v>49</v>
      </c>
      <c r="I180" s="59">
        <v>100</v>
      </c>
      <c r="J180" s="59">
        <v>153.30000000000001</v>
      </c>
      <c r="K180" s="59">
        <v>100</v>
      </c>
      <c r="L180" s="59">
        <v>63.7</v>
      </c>
      <c r="M180" s="91">
        <f t="shared" si="43"/>
        <v>63.7</v>
      </c>
      <c r="N180" s="59">
        <v>100</v>
      </c>
      <c r="U180" s="106"/>
    </row>
    <row r="181" spans="1:24" ht="97.5" customHeight="1" x14ac:dyDescent="0.2">
      <c r="A181" s="180"/>
      <c r="B181" s="139"/>
      <c r="C181" s="145"/>
      <c r="D181" s="143"/>
      <c r="E181" s="143"/>
      <c r="F181" s="162"/>
      <c r="G181" s="170"/>
      <c r="H181" s="82" t="s">
        <v>50</v>
      </c>
      <c r="I181" s="59">
        <v>100</v>
      </c>
      <c r="J181" s="105">
        <v>105.3</v>
      </c>
      <c r="K181" s="59">
        <v>100</v>
      </c>
      <c r="L181" s="105">
        <v>106.9</v>
      </c>
      <c r="M181" s="91">
        <f t="shared" si="43"/>
        <v>106.89999999999999</v>
      </c>
      <c r="N181" s="59">
        <v>100</v>
      </c>
      <c r="V181" s="113"/>
    </row>
    <row r="182" spans="1:24" ht="95.25" customHeight="1" x14ac:dyDescent="0.2">
      <c r="A182" s="180"/>
      <c r="B182" s="140"/>
      <c r="C182" s="3" t="s">
        <v>283</v>
      </c>
      <c r="D182" s="120">
        <v>975.4807960526316</v>
      </c>
      <c r="E182" s="120">
        <v>975.4807960526316</v>
      </c>
      <c r="F182" s="120">
        <v>975.4807960526316</v>
      </c>
      <c r="G182" s="40">
        <f t="shared" ref="G182:G210" si="44">F182/E182*100</f>
        <v>100</v>
      </c>
      <c r="H182" s="82" t="s">
        <v>51</v>
      </c>
      <c r="I182" s="59">
        <v>99</v>
      </c>
      <c r="J182" s="59">
        <v>99</v>
      </c>
      <c r="K182" s="59">
        <v>99</v>
      </c>
      <c r="L182" s="59">
        <v>99</v>
      </c>
      <c r="M182" s="91">
        <f t="shared" si="43"/>
        <v>100</v>
      </c>
      <c r="N182" s="59">
        <v>99</v>
      </c>
    </row>
    <row r="183" spans="1:24" ht="142.5" customHeight="1" x14ac:dyDescent="0.2">
      <c r="A183" s="73">
        <f>A179+1</f>
        <v>114</v>
      </c>
      <c r="B183" s="12" t="s">
        <v>28</v>
      </c>
      <c r="C183" s="3" t="s">
        <v>197</v>
      </c>
      <c r="D183" s="120">
        <v>8853.7167083333352</v>
      </c>
      <c r="E183" s="120">
        <v>8838.4821666666685</v>
      </c>
      <c r="F183" s="121">
        <v>8828.0149450000026</v>
      </c>
      <c r="G183" s="40">
        <f t="shared" si="44"/>
        <v>99.881572180954976</v>
      </c>
      <c r="H183" s="82" t="s">
        <v>52</v>
      </c>
      <c r="I183" s="59">
        <v>96</v>
      </c>
      <c r="J183" s="59">
        <v>96</v>
      </c>
      <c r="K183" s="59">
        <v>96</v>
      </c>
      <c r="L183" s="59">
        <v>96</v>
      </c>
      <c r="M183" s="86">
        <f t="shared" si="43"/>
        <v>100</v>
      </c>
      <c r="N183" s="59">
        <v>96</v>
      </c>
    </row>
    <row r="184" spans="1:24" ht="242.25" customHeight="1" x14ac:dyDescent="0.2">
      <c r="A184" s="37"/>
      <c r="B184" s="33"/>
      <c r="C184" s="165" t="s">
        <v>283</v>
      </c>
      <c r="D184" s="129">
        <v>561.6404583333333</v>
      </c>
      <c r="E184" s="129">
        <v>561.6404583333333</v>
      </c>
      <c r="F184" s="129">
        <v>561.6404583333333</v>
      </c>
      <c r="G184" s="72">
        <f t="shared" si="44"/>
        <v>100</v>
      </c>
      <c r="H184" s="82" t="s">
        <v>69</v>
      </c>
      <c r="I184" s="59">
        <v>100</v>
      </c>
      <c r="J184" s="59">
        <v>100</v>
      </c>
      <c r="K184" s="59">
        <v>100</v>
      </c>
      <c r="L184" s="59">
        <v>100</v>
      </c>
      <c r="M184" s="86">
        <f t="shared" si="43"/>
        <v>100</v>
      </c>
      <c r="N184" s="59">
        <v>100</v>
      </c>
    </row>
    <row r="185" spans="1:24" ht="87" customHeight="1" x14ac:dyDescent="0.2">
      <c r="A185" s="38"/>
      <c r="B185" s="34"/>
      <c r="C185" s="145"/>
      <c r="D185" s="130"/>
      <c r="E185" s="130"/>
      <c r="F185" s="124"/>
      <c r="G185" s="41"/>
      <c r="H185" s="82" t="s">
        <v>132</v>
      </c>
      <c r="I185" s="59">
        <v>1</v>
      </c>
      <c r="J185" s="59">
        <v>1</v>
      </c>
      <c r="K185" s="59">
        <v>1</v>
      </c>
      <c r="L185" s="59">
        <v>1</v>
      </c>
      <c r="M185" s="86">
        <f t="shared" si="43"/>
        <v>100</v>
      </c>
      <c r="N185" s="59">
        <v>1</v>
      </c>
    </row>
    <row r="186" spans="1:24" ht="95.25" customHeight="1" x14ac:dyDescent="0.2">
      <c r="A186" s="73">
        <f>A183+1</f>
        <v>115</v>
      </c>
      <c r="B186" s="12" t="s">
        <v>29</v>
      </c>
      <c r="C186" s="3" t="s">
        <v>197</v>
      </c>
      <c r="D186" s="120">
        <v>99720.809241228068</v>
      </c>
      <c r="E186" s="120">
        <v>99549.220192982466</v>
      </c>
      <c r="F186" s="121">
        <v>99431.326222631586</v>
      </c>
      <c r="G186" s="40">
        <f t="shared" si="44"/>
        <v>99.881572180954976</v>
      </c>
      <c r="H186" s="82" t="s">
        <v>230</v>
      </c>
      <c r="I186" s="31" t="s">
        <v>77</v>
      </c>
      <c r="J186" s="31" t="s">
        <v>77</v>
      </c>
      <c r="K186" s="31" t="s">
        <v>77</v>
      </c>
      <c r="L186" s="31" t="s">
        <v>77</v>
      </c>
      <c r="M186" s="86">
        <v>100</v>
      </c>
      <c r="N186" s="31" t="s">
        <v>77</v>
      </c>
      <c r="U186" s="23"/>
      <c r="V186" s="23"/>
      <c r="W186" s="23"/>
      <c r="X186" s="23"/>
    </row>
    <row r="187" spans="1:24" ht="108.75" customHeight="1" x14ac:dyDescent="0.2">
      <c r="A187" s="37"/>
      <c r="B187" s="33"/>
      <c r="C187" s="45" t="s">
        <v>283</v>
      </c>
      <c r="D187" s="129">
        <v>6325.8451622807015</v>
      </c>
      <c r="E187" s="129">
        <v>6325.8451622807015</v>
      </c>
      <c r="F187" s="129">
        <v>6325.8451622807015</v>
      </c>
      <c r="G187" s="72">
        <f t="shared" si="44"/>
        <v>100</v>
      </c>
      <c r="H187" s="82" t="s">
        <v>138</v>
      </c>
      <c r="I187" s="59" t="s">
        <v>144</v>
      </c>
      <c r="J187" s="59">
        <v>72.84</v>
      </c>
      <c r="K187" s="59" t="s">
        <v>144</v>
      </c>
      <c r="L187" s="59">
        <v>74.75</v>
      </c>
      <c r="M187" s="86">
        <v>100</v>
      </c>
      <c r="N187" s="59" t="s">
        <v>144</v>
      </c>
      <c r="U187" s="25"/>
    </row>
    <row r="188" spans="1:24" ht="159.75" customHeight="1" x14ac:dyDescent="0.2">
      <c r="A188" s="37"/>
      <c r="B188" s="33"/>
      <c r="C188" s="45"/>
      <c r="D188" s="131"/>
      <c r="E188" s="123"/>
      <c r="F188" s="123"/>
      <c r="G188" s="52"/>
      <c r="H188" s="82" t="s">
        <v>139</v>
      </c>
      <c r="I188" s="31" t="s">
        <v>166</v>
      </c>
      <c r="J188" s="59">
        <v>2</v>
      </c>
      <c r="K188" s="31" t="s">
        <v>228</v>
      </c>
      <c r="L188" s="59">
        <v>2</v>
      </c>
      <c r="M188" s="86">
        <f>K188/L188*100</f>
        <v>1075</v>
      </c>
      <c r="N188" s="59">
        <v>19</v>
      </c>
      <c r="U188" s="106"/>
      <c r="V188" s="23"/>
    </row>
    <row r="189" spans="1:24" ht="111" customHeight="1" x14ac:dyDescent="0.2">
      <c r="A189" s="37"/>
      <c r="B189" s="33"/>
      <c r="C189" s="45"/>
      <c r="D189" s="131"/>
      <c r="E189" s="123"/>
      <c r="F189" s="123"/>
      <c r="G189" s="52"/>
      <c r="H189" s="82" t="s">
        <v>46</v>
      </c>
      <c r="I189" s="31" t="s">
        <v>47</v>
      </c>
      <c r="J189" s="59">
        <v>0</v>
      </c>
      <c r="K189" s="31" t="s">
        <v>47</v>
      </c>
      <c r="L189" s="59">
        <v>0</v>
      </c>
      <c r="M189" s="86">
        <v>100</v>
      </c>
      <c r="N189" s="59">
        <v>0</v>
      </c>
    </row>
    <row r="190" spans="1:24" ht="136.5" customHeight="1" x14ac:dyDescent="0.2">
      <c r="A190" s="37"/>
      <c r="B190" s="33"/>
      <c r="C190" s="45"/>
      <c r="D190" s="131"/>
      <c r="E190" s="123"/>
      <c r="F190" s="123"/>
      <c r="G190" s="52"/>
      <c r="H190" s="82" t="s">
        <v>229</v>
      </c>
      <c r="I190" s="31" t="s">
        <v>231</v>
      </c>
      <c r="J190" s="59">
        <v>17</v>
      </c>
      <c r="K190" s="31" t="s">
        <v>143</v>
      </c>
      <c r="L190" s="59">
        <v>31</v>
      </c>
      <c r="M190" s="86">
        <f>K190/L190*100</f>
        <v>196.7741935483871</v>
      </c>
      <c r="N190" s="59">
        <v>57</v>
      </c>
      <c r="U190" s="106"/>
    </row>
    <row r="191" spans="1:24" ht="106.5" customHeight="1" x14ac:dyDescent="0.2">
      <c r="A191" s="167">
        <f>A186+1</f>
        <v>116</v>
      </c>
      <c r="B191" s="155" t="s">
        <v>30</v>
      </c>
      <c r="C191" s="3" t="s">
        <v>197</v>
      </c>
      <c r="D191" s="120">
        <v>99020.416469999996</v>
      </c>
      <c r="E191" s="121">
        <v>99020.416469999996</v>
      </c>
      <c r="F191" s="121">
        <v>97612.685329999993</v>
      </c>
      <c r="G191" s="40">
        <f t="shared" si="44"/>
        <v>98.578342537645753</v>
      </c>
      <c r="H191" s="155" t="s">
        <v>137</v>
      </c>
      <c r="I191" s="152">
        <v>100</v>
      </c>
      <c r="J191" s="152">
        <v>100</v>
      </c>
      <c r="K191" s="152">
        <v>100</v>
      </c>
      <c r="L191" s="152">
        <v>100</v>
      </c>
      <c r="M191" s="149">
        <f t="shared" ref="M191:M199" si="45">L191/K191*100</f>
        <v>100</v>
      </c>
      <c r="N191" s="152">
        <v>100</v>
      </c>
    </row>
    <row r="192" spans="1:24" ht="78.75" customHeight="1" x14ac:dyDescent="0.2">
      <c r="A192" s="168"/>
      <c r="B192" s="157"/>
      <c r="C192" s="36" t="s">
        <v>283</v>
      </c>
      <c r="D192" s="132">
        <v>3591.9290000000001</v>
      </c>
      <c r="E192" s="132">
        <v>3591.9290000000001</v>
      </c>
      <c r="F192" s="132">
        <v>3591.9290000000001</v>
      </c>
      <c r="G192" s="71">
        <f t="shared" si="44"/>
        <v>100</v>
      </c>
      <c r="H192" s="157"/>
      <c r="I192" s="154"/>
      <c r="J192" s="154"/>
      <c r="K192" s="154"/>
      <c r="L192" s="154"/>
      <c r="M192" s="151"/>
      <c r="N192" s="154"/>
    </row>
    <row r="193" spans="1:31" ht="117.75" customHeight="1" x14ac:dyDescent="0.2">
      <c r="A193" s="167">
        <f>A191+1</f>
        <v>117</v>
      </c>
      <c r="B193" s="200" t="s">
        <v>16</v>
      </c>
      <c r="C193" s="165" t="s">
        <v>197</v>
      </c>
      <c r="D193" s="141">
        <v>48462.449350877097</v>
      </c>
      <c r="E193" s="141">
        <v>48379.0602807018</v>
      </c>
      <c r="F193" s="161">
        <v>48321.766014736801</v>
      </c>
      <c r="G193" s="178">
        <f t="shared" si="44"/>
        <v>99.881572180954791</v>
      </c>
      <c r="H193" s="12" t="s">
        <v>70</v>
      </c>
      <c r="I193" s="59">
        <v>90</v>
      </c>
      <c r="J193" s="59">
        <v>100</v>
      </c>
      <c r="K193" s="59">
        <v>90</v>
      </c>
      <c r="L193" s="59">
        <v>90</v>
      </c>
      <c r="M193" s="86">
        <f t="shared" si="45"/>
        <v>100</v>
      </c>
      <c r="N193" s="59">
        <v>90</v>
      </c>
    </row>
    <row r="194" spans="1:31" ht="216" customHeight="1" x14ac:dyDescent="0.2">
      <c r="A194" s="173"/>
      <c r="B194" s="201"/>
      <c r="C194" s="144"/>
      <c r="D194" s="142"/>
      <c r="E194" s="142"/>
      <c r="F194" s="166"/>
      <c r="G194" s="199"/>
      <c r="H194" s="92" t="s">
        <v>174</v>
      </c>
      <c r="I194" s="59">
        <v>100</v>
      </c>
      <c r="J194" s="59">
        <v>100</v>
      </c>
      <c r="K194" s="59">
        <v>100</v>
      </c>
      <c r="L194" s="59">
        <v>100</v>
      </c>
      <c r="M194" s="59">
        <f t="shared" si="45"/>
        <v>100</v>
      </c>
      <c r="N194" s="59">
        <v>100</v>
      </c>
    </row>
    <row r="195" spans="1:31" ht="265.5" customHeight="1" x14ac:dyDescent="0.2">
      <c r="A195" s="168"/>
      <c r="B195" s="202"/>
      <c r="C195" s="145"/>
      <c r="D195" s="143"/>
      <c r="E195" s="143"/>
      <c r="F195" s="162"/>
      <c r="G195" s="179"/>
      <c r="H195" s="92" t="s">
        <v>175</v>
      </c>
      <c r="I195" s="59">
        <v>100</v>
      </c>
      <c r="J195" s="59">
        <v>100</v>
      </c>
      <c r="K195" s="59">
        <v>100</v>
      </c>
      <c r="L195" s="59">
        <v>100</v>
      </c>
      <c r="M195" s="59">
        <f t="shared" si="45"/>
        <v>100</v>
      </c>
      <c r="N195" s="59">
        <v>100</v>
      </c>
    </row>
    <row r="196" spans="1:31" ht="276" customHeight="1" x14ac:dyDescent="0.2">
      <c r="A196" s="35"/>
      <c r="B196" s="53"/>
      <c r="C196" s="36" t="s">
        <v>283</v>
      </c>
      <c r="D196" s="132">
        <v>3074.2425087719294</v>
      </c>
      <c r="E196" s="132">
        <v>3074.2425087719294</v>
      </c>
      <c r="F196" s="132">
        <v>3074.2425087719294</v>
      </c>
      <c r="G196" s="70">
        <f t="shared" si="44"/>
        <v>100</v>
      </c>
      <c r="H196" s="92" t="s">
        <v>176</v>
      </c>
      <c r="I196" s="59">
        <v>100</v>
      </c>
      <c r="J196" s="59">
        <v>100</v>
      </c>
      <c r="K196" s="59">
        <v>100</v>
      </c>
      <c r="L196" s="59">
        <v>100</v>
      </c>
      <c r="M196" s="59">
        <f t="shared" si="45"/>
        <v>100</v>
      </c>
      <c r="N196" s="59">
        <v>100</v>
      </c>
    </row>
    <row r="197" spans="1:31" ht="85.5" customHeight="1" x14ac:dyDescent="0.2">
      <c r="A197" s="37"/>
      <c r="B197" s="54"/>
      <c r="C197" s="45"/>
      <c r="D197" s="133"/>
      <c r="E197" s="123"/>
      <c r="F197" s="123"/>
      <c r="G197" s="55"/>
      <c r="H197" s="12" t="s">
        <v>97</v>
      </c>
      <c r="I197" s="59">
        <v>100</v>
      </c>
      <c r="J197" s="59">
        <v>100</v>
      </c>
      <c r="K197" s="59">
        <v>100</v>
      </c>
      <c r="L197" s="59">
        <v>100</v>
      </c>
      <c r="M197" s="59">
        <f t="shared" si="45"/>
        <v>100</v>
      </c>
      <c r="N197" s="59">
        <v>100</v>
      </c>
    </row>
    <row r="198" spans="1:31" ht="218.25" customHeight="1" x14ac:dyDescent="0.2">
      <c r="A198" s="37"/>
      <c r="B198" s="54"/>
      <c r="C198" s="45"/>
      <c r="D198" s="133"/>
      <c r="E198" s="123"/>
      <c r="F198" s="123"/>
      <c r="G198" s="55"/>
      <c r="H198" s="92" t="s">
        <v>119</v>
      </c>
      <c r="I198" s="59">
        <v>100</v>
      </c>
      <c r="J198" s="59">
        <v>100</v>
      </c>
      <c r="K198" s="59">
        <v>100</v>
      </c>
      <c r="L198" s="59">
        <v>100</v>
      </c>
      <c r="M198" s="59">
        <f t="shared" si="45"/>
        <v>100</v>
      </c>
      <c r="N198" s="59">
        <v>100</v>
      </c>
    </row>
    <row r="199" spans="1:31" ht="75.75" customHeight="1" x14ac:dyDescent="0.2">
      <c r="A199" s="37"/>
      <c r="B199" s="54"/>
      <c r="C199" s="45"/>
      <c r="D199" s="133"/>
      <c r="E199" s="123"/>
      <c r="F199" s="123"/>
      <c r="G199" s="55"/>
      <c r="H199" s="82" t="s">
        <v>72</v>
      </c>
      <c r="I199" s="59">
        <v>100</v>
      </c>
      <c r="J199" s="59">
        <v>100</v>
      </c>
      <c r="K199" s="59">
        <v>100</v>
      </c>
      <c r="L199" s="59">
        <v>100</v>
      </c>
      <c r="M199" s="59">
        <f t="shared" si="45"/>
        <v>100</v>
      </c>
      <c r="N199" s="59">
        <v>100</v>
      </c>
    </row>
    <row r="200" spans="1:31" ht="110.25" customHeight="1" x14ac:dyDescent="0.2">
      <c r="A200" s="37"/>
      <c r="B200" s="54"/>
      <c r="C200" s="45"/>
      <c r="D200" s="133"/>
      <c r="E200" s="123"/>
      <c r="F200" s="123"/>
      <c r="G200" s="55"/>
      <c r="H200" s="82" t="s">
        <v>71</v>
      </c>
      <c r="I200" s="59" t="s">
        <v>89</v>
      </c>
      <c r="J200" s="59">
        <v>4.4000000000000004</v>
      </c>
      <c r="K200" s="59" t="s">
        <v>167</v>
      </c>
      <c r="L200" s="59">
        <v>10.74</v>
      </c>
      <c r="M200" s="86">
        <v>100</v>
      </c>
      <c r="N200" s="59" t="s">
        <v>167</v>
      </c>
    </row>
    <row r="201" spans="1:31" ht="120" customHeight="1" x14ac:dyDescent="0.2">
      <c r="A201" s="37"/>
      <c r="B201" s="54"/>
      <c r="C201" s="45"/>
      <c r="D201" s="133"/>
      <c r="E201" s="123"/>
      <c r="F201" s="123"/>
      <c r="G201" s="55"/>
      <c r="H201" s="82" t="s">
        <v>76</v>
      </c>
      <c r="I201" s="59" t="s">
        <v>111</v>
      </c>
      <c r="J201" s="59">
        <v>31.2</v>
      </c>
      <c r="K201" s="59" t="s">
        <v>111</v>
      </c>
      <c r="L201" s="59">
        <v>66.56</v>
      </c>
      <c r="M201" s="86">
        <v>100</v>
      </c>
      <c r="N201" s="59" t="s">
        <v>111</v>
      </c>
    </row>
    <row r="202" spans="1:31" ht="75.75" customHeight="1" x14ac:dyDescent="0.2">
      <c r="A202" s="37"/>
      <c r="B202" s="54"/>
      <c r="C202" s="45"/>
      <c r="D202" s="133"/>
      <c r="E202" s="123"/>
      <c r="F202" s="123"/>
      <c r="G202" s="55"/>
      <c r="H202" s="82" t="s">
        <v>116</v>
      </c>
      <c r="I202" s="59">
        <v>100</v>
      </c>
      <c r="J202" s="59">
        <v>100</v>
      </c>
      <c r="K202" s="59">
        <v>100</v>
      </c>
      <c r="L202" s="59">
        <v>100</v>
      </c>
      <c r="M202" s="86">
        <f t="shared" ref="M202:M203" si="46">L202/K202*100</f>
        <v>100</v>
      </c>
      <c r="N202" s="59">
        <v>100</v>
      </c>
    </row>
    <row r="203" spans="1:31" ht="99" customHeight="1" x14ac:dyDescent="0.2">
      <c r="A203" s="38"/>
      <c r="B203" s="56"/>
      <c r="C203" s="39"/>
      <c r="D203" s="134"/>
      <c r="E203" s="124"/>
      <c r="F203" s="124"/>
      <c r="G203" s="57"/>
      <c r="H203" s="82" t="s">
        <v>185</v>
      </c>
      <c r="I203" s="59">
        <v>100</v>
      </c>
      <c r="J203" s="59">
        <v>100</v>
      </c>
      <c r="K203" s="59">
        <v>100</v>
      </c>
      <c r="L203" s="59">
        <v>100</v>
      </c>
      <c r="M203" s="86">
        <f t="shared" si="46"/>
        <v>100</v>
      </c>
      <c r="N203" s="59">
        <v>100</v>
      </c>
      <c r="V203" s="23"/>
    </row>
    <row r="204" spans="1:31" ht="73.5" customHeight="1" x14ac:dyDescent="0.2">
      <c r="A204" s="167">
        <f>A193+1</f>
        <v>118</v>
      </c>
      <c r="B204" s="200" t="s">
        <v>17</v>
      </c>
      <c r="C204" s="3" t="s">
        <v>197</v>
      </c>
      <c r="D204" s="120">
        <v>12115.6123377193</v>
      </c>
      <c r="E204" s="120">
        <v>12094.765070175439</v>
      </c>
      <c r="F204" s="121">
        <v>12080.441503684213</v>
      </c>
      <c r="G204" s="44">
        <f t="shared" si="44"/>
        <v>99.88157218095499</v>
      </c>
      <c r="H204" s="155" t="s">
        <v>120</v>
      </c>
      <c r="I204" s="146">
        <v>252.5</v>
      </c>
      <c r="J204" s="146">
        <v>472.52838058322874</v>
      </c>
      <c r="K204" s="146">
        <v>415.6</v>
      </c>
      <c r="L204" s="146">
        <f>(D209+D210)/4000.084</f>
        <v>699.07631696484373</v>
      </c>
      <c r="M204" s="146">
        <f t="shared" ref="M204:M206" si="47">L204/K204*100</f>
        <v>168.20893093475547</v>
      </c>
      <c r="N204" s="146">
        <v>285.70999999999998</v>
      </c>
      <c r="U204" s="24"/>
      <c r="V204" s="23" t="s">
        <v>279</v>
      </c>
      <c r="AE204" s="23"/>
    </row>
    <row r="205" spans="1:31" ht="72" customHeight="1" x14ac:dyDescent="0.2">
      <c r="A205" s="168"/>
      <c r="B205" s="202"/>
      <c r="C205" s="3" t="s">
        <v>283</v>
      </c>
      <c r="D205" s="121">
        <v>768.56062719298245</v>
      </c>
      <c r="E205" s="121">
        <v>768.56062719298245</v>
      </c>
      <c r="F205" s="121">
        <v>768.56062719298245</v>
      </c>
      <c r="G205" s="44">
        <f t="shared" si="44"/>
        <v>100</v>
      </c>
      <c r="H205" s="157"/>
      <c r="I205" s="148"/>
      <c r="J205" s="148"/>
      <c r="K205" s="148"/>
      <c r="L205" s="148"/>
      <c r="M205" s="148"/>
      <c r="N205" s="148"/>
      <c r="U205" s="114"/>
      <c r="V205" s="23"/>
    </row>
    <row r="206" spans="1:31" ht="103.5" customHeight="1" x14ac:dyDescent="0.2">
      <c r="A206" s="73">
        <f>A204+1</f>
        <v>119</v>
      </c>
      <c r="B206" s="58" t="s">
        <v>59</v>
      </c>
      <c r="C206" s="3" t="s">
        <v>40</v>
      </c>
      <c r="D206" s="121">
        <v>252978</v>
      </c>
      <c r="E206" s="121">
        <v>191148.17</v>
      </c>
      <c r="F206" s="121">
        <v>191148.17</v>
      </c>
      <c r="G206" s="44">
        <f t="shared" si="44"/>
        <v>100</v>
      </c>
      <c r="H206" s="12" t="s">
        <v>142</v>
      </c>
      <c r="I206" s="86">
        <v>45</v>
      </c>
      <c r="J206" s="86">
        <v>45</v>
      </c>
      <c r="K206" s="86">
        <v>45</v>
      </c>
      <c r="L206" s="86">
        <v>45</v>
      </c>
      <c r="M206" s="86">
        <f t="shared" si="47"/>
        <v>100</v>
      </c>
      <c r="N206" s="86">
        <v>45</v>
      </c>
      <c r="V206" s="23"/>
    </row>
    <row r="207" spans="1:31" ht="42" customHeight="1" x14ac:dyDescent="0.2">
      <c r="A207" s="115" t="s">
        <v>20</v>
      </c>
      <c r="B207" s="15"/>
      <c r="C207" s="116" t="s">
        <v>131</v>
      </c>
      <c r="D207" s="135">
        <f>SUM(D208:D210)</f>
        <v>6014357.6902698241</v>
      </c>
      <c r="E207" s="135">
        <f t="shared" ref="E207:F207" si="48">SUM(E208:E210)</f>
        <v>5952162.1512698252</v>
      </c>
      <c r="F207" s="135">
        <f t="shared" si="48"/>
        <v>5928789.0230098236</v>
      </c>
      <c r="G207" s="117">
        <f t="shared" si="44"/>
        <v>99.607317010760283</v>
      </c>
      <c r="H207" s="13"/>
      <c r="I207" s="14"/>
      <c r="J207" s="14"/>
      <c r="K207" s="14"/>
      <c r="L207" s="14"/>
      <c r="M207" s="81"/>
      <c r="N207" s="14"/>
      <c r="O207" s="22" t="s">
        <v>107</v>
      </c>
    </row>
    <row r="208" spans="1:31" ht="46.5" customHeight="1" x14ac:dyDescent="0.2">
      <c r="A208" s="15"/>
      <c r="B208" s="15"/>
      <c r="C208" s="3" t="s">
        <v>117</v>
      </c>
      <c r="D208" s="126">
        <f>SUM(D32,D86,D161,D170)</f>
        <v>3217993.6999998246</v>
      </c>
      <c r="E208" s="126">
        <f>SUM(E32,E86,E161,E170)</f>
        <v>3217993.6199998246</v>
      </c>
      <c r="F208" s="126">
        <f>SUM(F32,F86,F161,F170)</f>
        <v>3217993.5328598246</v>
      </c>
      <c r="G208" s="44">
        <f t="shared" si="44"/>
        <v>99.999997292101526</v>
      </c>
      <c r="H208" s="15"/>
      <c r="I208" s="14"/>
      <c r="J208" s="14"/>
      <c r="K208" s="14"/>
      <c r="L208" s="14"/>
      <c r="M208" s="81"/>
      <c r="N208" s="14"/>
    </row>
    <row r="209" spans="1:19" ht="43.5" customHeight="1" x14ac:dyDescent="0.2">
      <c r="A209" s="15"/>
      <c r="B209" s="15"/>
      <c r="C209" s="3" t="s">
        <v>118</v>
      </c>
      <c r="D209" s="126">
        <f>SUM(D13,D33,D55,D87,D155,D162,D169)</f>
        <v>2543385.99027</v>
      </c>
      <c r="E209" s="126">
        <f>SUM(E13,E33,E55,E87,E155,E162,E169)</f>
        <v>2543020.3612700002</v>
      </c>
      <c r="F209" s="126">
        <f>SUM(F13,F33,F55,F87,F155,F162,F169)</f>
        <v>2519647.3201499996</v>
      </c>
      <c r="G209" s="44">
        <f t="shared" si="44"/>
        <v>99.080894456215518</v>
      </c>
      <c r="H209" s="15"/>
      <c r="I209" s="14"/>
      <c r="J209" s="14"/>
      <c r="K209" s="14"/>
      <c r="L209" s="14"/>
      <c r="M209" s="81"/>
      <c r="N209" s="14"/>
    </row>
    <row r="210" spans="1:19" ht="42" customHeight="1" x14ac:dyDescent="0.2">
      <c r="A210" s="15"/>
      <c r="B210" s="15"/>
      <c r="C210" s="3" t="s">
        <v>40</v>
      </c>
      <c r="D210" s="121">
        <f>SUM(D206)</f>
        <v>252978</v>
      </c>
      <c r="E210" s="121">
        <f t="shared" ref="E210:F210" si="49">SUM(E206)</f>
        <v>191148.17</v>
      </c>
      <c r="F210" s="121">
        <f t="shared" si="49"/>
        <v>191148.17</v>
      </c>
      <c r="G210" s="44">
        <f t="shared" si="44"/>
        <v>100</v>
      </c>
      <c r="H210" s="15"/>
      <c r="I210" s="14"/>
      <c r="J210" s="14"/>
      <c r="K210" s="14"/>
      <c r="L210" s="14"/>
      <c r="M210" s="81"/>
      <c r="N210" s="14"/>
    </row>
    <row r="211" spans="1:19" s="28" customFormat="1" ht="29.25" customHeight="1" x14ac:dyDescent="0.2">
      <c r="A211" s="198" t="s">
        <v>158</v>
      </c>
      <c r="B211" s="198"/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8"/>
      <c r="P211" s="27"/>
      <c r="Q211" s="27"/>
      <c r="R211" s="27"/>
      <c r="S211" s="27"/>
    </row>
    <row r="212" spans="1:19" s="28" customFormat="1" ht="37.5" customHeight="1" x14ac:dyDescent="0.2">
      <c r="A212" s="198" t="s">
        <v>159</v>
      </c>
      <c r="B212" s="198"/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8"/>
      <c r="P212" s="27"/>
      <c r="Q212" s="27"/>
      <c r="R212" s="27"/>
      <c r="S212" s="27"/>
    </row>
    <row r="213" spans="1:19" s="28" customFormat="1" ht="66.75" customHeight="1" x14ac:dyDescent="0.2">
      <c r="A213" s="203" t="s">
        <v>280</v>
      </c>
      <c r="B213" s="203"/>
      <c r="C213" s="203"/>
      <c r="D213" s="203"/>
      <c r="E213" s="203"/>
      <c r="F213" s="203"/>
      <c r="G213" s="203"/>
      <c r="H213" s="203"/>
      <c r="I213" s="203"/>
      <c r="J213" s="203"/>
      <c r="K213" s="203"/>
      <c r="L213" s="203"/>
      <c r="M213" s="203"/>
      <c r="N213" s="203"/>
      <c r="O213" s="18"/>
      <c r="P213" s="27"/>
      <c r="Q213" s="27"/>
      <c r="R213" s="27"/>
      <c r="S213" s="27"/>
    </row>
    <row r="214" spans="1:19" ht="19.5" customHeight="1" x14ac:dyDescent="0.2">
      <c r="A214" s="11"/>
      <c r="B214" s="8"/>
      <c r="C214" s="8"/>
      <c r="D214" s="9"/>
      <c r="E214" s="9"/>
      <c r="F214" s="9"/>
      <c r="G214" s="17"/>
      <c r="H214" s="8"/>
      <c r="I214" s="8"/>
      <c r="J214" s="8"/>
      <c r="K214" s="8"/>
      <c r="L214" s="8"/>
      <c r="M214" s="8"/>
      <c r="N214" s="8"/>
    </row>
    <row r="215" spans="1:19" ht="18.75" x14ac:dyDescent="0.2">
      <c r="A215" s="197"/>
      <c r="B215" s="197"/>
      <c r="C215" s="197"/>
      <c r="D215" s="197"/>
      <c r="E215" s="197"/>
      <c r="F215" s="197"/>
      <c r="G215" s="197"/>
      <c r="H215" s="197"/>
      <c r="I215" s="197"/>
      <c r="J215" s="197"/>
      <c r="K215" s="197"/>
      <c r="L215" s="197"/>
      <c r="M215" s="197"/>
      <c r="N215" s="197"/>
    </row>
    <row r="216" spans="1:19" ht="18.75" x14ac:dyDescent="0.2">
      <c r="A216" s="197"/>
      <c r="B216" s="197"/>
      <c r="C216" s="197"/>
      <c r="D216" s="197"/>
      <c r="E216" s="197"/>
      <c r="F216" s="197"/>
      <c r="G216" s="197"/>
      <c r="H216" s="197"/>
      <c r="I216" s="197"/>
      <c r="J216" s="197"/>
      <c r="K216" s="197"/>
      <c r="L216" s="197"/>
      <c r="M216" s="197"/>
      <c r="N216" s="197"/>
    </row>
    <row r="217" spans="1:19" ht="18.75" x14ac:dyDescent="0.2">
      <c r="A217" s="197"/>
      <c r="B217" s="197"/>
      <c r="C217" s="197"/>
      <c r="D217" s="197"/>
      <c r="E217" s="197"/>
      <c r="F217" s="197"/>
      <c r="G217" s="197"/>
      <c r="H217" s="197"/>
      <c r="I217" s="197"/>
      <c r="J217" s="197"/>
      <c r="K217" s="197"/>
      <c r="L217" s="197"/>
      <c r="M217" s="197"/>
      <c r="N217" s="197"/>
    </row>
    <row r="218" spans="1:19" ht="18.75" x14ac:dyDescent="0.2">
      <c r="A218" s="197"/>
      <c r="B218" s="197"/>
      <c r="C218" s="197"/>
      <c r="D218" s="197"/>
      <c r="E218" s="197"/>
      <c r="F218" s="197"/>
      <c r="G218" s="197"/>
      <c r="H218" s="197"/>
      <c r="I218" s="197"/>
      <c r="J218" s="197"/>
      <c r="K218" s="197"/>
      <c r="L218" s="197"/>
      <c r="M218" s="197"/>
      <c r="N218" s="197"/>
    </row>
    <row r="219" spans="1:19" ht="18.75" hidden="1" x14ac:dyDescent="0.2">
      <c r="A219" s="197"/>
      <c r="B219" s="197"/>
      <c r="C219" s="197"/>
      <c r="D219" s="197"/>
      <c r="E219" s="197"/>
      <c r="F219" s="197"/>
      <c r="G219" s="197"/>
      <c r="H219" s="197"/>
      <c r="I219" s="197"/>
      <c r="J219" s="197"/>
      <c r="K219" s="197"/>
      <c r="L219" s="197"/>
      <c r="M219" s="197"/>
      <c r="N219" s="197"/>
    </row>
    <row r="220" spans="1:19" ht="18.75" x14ac:dyDescent="0.2">
      <c r="A220" s="197"/>
      <c r="B220" s="197"/>
      <c r="C220" s="197"/>
      <c r="D220" s="197"/>
      <c r="E220" s="197"/>
      <c r="F220" s="197"/>
      <c r="G220" s="197"/>
      <c r="H220" s="197"/>
      <c r="I220" s="197"/>
      <c r="J220" s="197"/>
      <c r="K220" s="197"/>
      <c r="L220" s="197"/>
      <c r="M220" s="197"/>
      <c r="N220" s="197"/>
    </row>
    <row r="221" spans="1:19" ht="18.75" x14ac:dyDescent="0.2">
      <c r="A221" s="197"/>
      <c r="B221" s="197"/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</row>
  </sheetData>
  <mergeCells count="251">
    <mergeCell ref="H50:H54"/>
    <mergeCell ref="I50:I54"/>
    <mergeCell ref="J50:J54"/>
    <mergeCell ref="K50:K54"/>
    <mergeCell ref="L50:L54"/>
    <mergeCell ref="G46:G48"/>
    <mergeCell ref="B193:B195"/>
    <mergeCell ref="B204:B205"/>
    <mergeCell ref="A204:A205"/>
    <mergeCell ref="H204:H205"/>
    <mergeCell ref="A213:N213"/>
    <mergeCell ref="A211:N211"/>
    <mergeCell ref="A193:A195"/>
    <mergeCell ref="D193:D195"/>
    <mergeCell ref="E193:E195"/>
    <mergeCell ref="F193:F195"/>
    <mergeCell ref="G193:G195"/>
    <mergeCell ref="J164:J165"/>
    <mergeCell ref="F63:F64"/>
    <mergeCell ref="G63:G64"/>
    <mergeCell ref="C89:C90"/>
    <mergeCell ref="I204:I205"/>
    <mergeCell ref="J204:J205"/>
    <mergeCell ref="K204:K205"/>
    <mergeCell ref="L204:L205"/>
    <mergeCell ref="A45:A48"/>
    <mergeCell ref="H61:H62"/>
    <mergeCell ref="I61:I62"/>
    <mergeCell ref="J61:J62"/>
    <mergeCell ref="A220:N220"/>
    <mergeCell ref="A168:A171"/>
    <mergeCell ref="N164:N165"/>
    <mergeCell ref="M61:M62"/>
    <mergeCell ref="N61:N62"/>
    <mergeCell ref="A216:N216"/>
    <mergeCell ref="A179:A182"/>
    <mergeCell ref="B179:B182"/>
    <mergeCell ref="A215:N215"/>
    <mergeCell ref="M204:M205"/>
    <mergeCell ref="N204:N205"/>
    <mergeCell ref="C184:C185"/>
    <mergeCell ref="A191:A192"/>
    <mergeCell ref="H191:H192"/>
    <mergeCell ref="I191:I192"/>
    <mergeCell ref="J191:J192"/>
    <mergeCell ref="K191:K192"/>
    <mergeCell ref="L191:L192"/>
    <mergeCell ref="M191:M192"/>
    <mergeCell ref="N191:N192"/>
    <mergeCell ref="B191:B192"/>
    <mergeCell ref="A212:N212"/>
    <mergeCell ref="C193:C195"/>
    <mergeCell ref="G89:G90"/>
    <mergeCell ref="A221:N221"/>
    <mergeCell ref="A101:A102"/>
    <mergeCell ref="B101:B102"/>
    <mergeCell ref="A107:A108"/>
    <mergeCell ref="B107:B108"/>
    <mergeCell ref="A109:A110"/>
    <mergeCell ref="B109:B110"/>
    <mergeCell ref="A111:A112"/>
    <mergeCell ref="B157:B158"/>
    <mergeCell ref="A115:A116"/>
    <mergeCell ref="A103:A104"/>
    <mergeCell ref="B103:B104"/>
    <mergeCell ref="A217:N217"/>
    <mergeCell ref="A218:N218"/>
    <mergeCell ref="A219:N219"/>
    <mergeCell ref="A113:A114"/>
    <mergeCell ref="L101:L103"/>
    <mergeCell ref="M101:M103"/>
    <mergeCell ref="N101:N103"/>
    <mergeCell ref="N143:N151"/>
    <mergeCell ref="K164:K165"/>
    <mergeCell ref="A121:A122"/>
    <mergeCell ref="B176:B178"/>
    <mergeCell ref="G179:G181"/>
    <mergeCell ref="F4:N4"/>
    <mergeCell ref="F5:N5"/>
    <mergeCell ref="F6:N6"/>
    <mergeCell ref="F7:N7"/>
    <mergeCell ref="F9:F11"/>
    <mergeCell ref="B4:E4"/>
    <mergeCell ref="B5:E5"/>
    <mergeCell ref="B6:E6"/>
    <mergeCell ref="B7:E7"/>
    <mergeCell ref="H9:H11"/>
    <mergeCell ref="N10:N11"/>
    <mergeCell ref="I9:N9"/>
    <mergeCell ref="M10:M11"/>
    <mergeCell ref="I10:J10"/>
    <mergeCell ref="K10:L10"/>
    <mergeCell ref="G9:G11"/>
    <mergeCell ref="B45:B48"/>
    <mergeCell ref="C46:C48"/>
    <mergeCell ref="D46:D48"/>
    <mergeCell ref="E46:E48"/>
    <mergeCell ref="N48:N49"/>
    <mergeCell ref="B63:B64"/>
    <mergeCell ref="F89:F90"/>
    <mergeCell ref="B119:B120"/>
    <mergeCell ref="A89:A90"/>
    <mergeCell ref="A105:A106"/>
    <mergeCell ref="A85:A87"/>
    <mergeCell ref="B85:B87"/>
    <mergeCell ref="D89:D90"/>
    <mergeCell ref="E89:E90"/>
    <mergeCell ref="B117:B118"/>
    <mergeCell ref="B111:B112"/>
    <mergeCell ref="B105:B106"/>
    <mergeCell ref="B115:B116"/>
    <mergeCell ref="B113:B114"/>
    <mergeCell ref="B89:B90"/>
    <mergeCell ref="E63:E64"/>
    <mergeCell ref="M50:M54"/>
    <mergeCell ref="N50:N54"/>
    <mergeCell ref="F46:F48"/>
    <mergeCell ref="A9:A11"/>
    <mergeCell ref="C9:C11"/>
    <mergeCell ref="E9:E11"/>
    <mergeCell ref="B9:B11"/>
    <mergeCell ref="D9:D11"/>
    <mergeCell ref="H22:H29"/>
    <mergeCell ref="I22:I29"/>
    <mergeCell ref="J22:J29"/>
    <mergeCell ref="K101:K103"/>
    <mergeCell ref="H101:H103"/>
    <mergeCell ref="B31:B33"/>
    <mergeCell ref="A31:A33"/>
    <mergeCell ref="A50:A51"/>
    <mergeCell ref="B50:B51"/>
    <mergeCell ref="A63:A64"/>
    <mergeCell ref="C63:C64"/>
    <mergeCell ref="D63:D64"/>
    <mergeCell ref="A52:A54"/>
    <mergeCell ref="B52:B54"/>
    <mergeCell ref="C35:C36"/>
    <mergeCell ref="H48:H49"/>
    <mergeCell ref="I48:I49"/>
    <mergeCell ref="J48:J49"/>
    <mergeCell ref="K48:K49"/>
    <mergeCell ref="I95:I98"/>
    <mergeCell ref="H17:H21"/>
    <mergeCell ref="I17:I21"/>
    <mergeCell ref="K17:K21"/>
    <mergeCell ref="K56:K60"/>
    <mergeCell ref="L56:L60"/>
    <mergeCell ref="N56:N60"/>
    <mergeCell ref="L17:L21"/>
    <mergeCell ref="N17:N21"/>
    <mergeCell ref="J17:J21"/>
    <mergeCell ref="M17:M21"/>
    <mergeCell ref="J56:J60"/>
    <mergeCell ref="H56:H60"/>
    <mergeCell ref="I56:I60"/>
    <mergeCell ref="M56:M60"/>
    <mergeCell ref="K22:K29"/>
    <mergeCell ref="L22:L29"/>
    <mergeCell ref="M22:M29"/>
    <mergeCell ref="K95:K98"/>
    <mergeCell ref="N22:N29"/>
    <mergeCell ref="L48:L49"/>
    <mergeCell ref="M48:M49"/>
    <mergeCell ref="K61:K62"/>
    <mergeCell ref="L61:L62"/>
    <mergeCell ref="K99:K100"/>
    <mergeCell ref="L99:L100"/>
    <mergeCell ref="M99:M100"/>
    <mergeCell ref="N99:N100"/>
    <mergeCell ref="A119:A120"/>
    <mergeCell ref="A127:A128"/>
    <mergeCell ref="B127:B128"/>
    <mergeCell ref="J99:J100"/>
    <mergeCell ref="L164:L165"/>
    <mergeCell ref="M164:M165"/>
    <mergeCell ref="I164:I165"/>
    <mergeCell ref="I143:I151"/>
    <mergeCell ref="J143:J151"/>
    <mergeCell ref="K143:K151"/>
    <mergeCell ref="L143:L151"/>
    <mergeCell ref="M143:M151"/>
    <mergeCell ref="I153:I154"/>
    <mergeCell ref="J153:J154"/>
    <mergeCell ref="K153:K154"/>
    <mergeCell ref="L153:L154"/>
    <mergeCell ref="M153:M154"/>
    <mergeCell ref="N153:N154"/>
    <mergeCell ref="I101:I103"/>
    <mergeCell ref="J101:J103"/>
    <mergeCell ref="I99:I100"/>
    <mergeCell ref="A174:A175"/>
    <mergeCell ref="G174:G175"/>
    <mergeCell ref="A157:A158"/>
    <mergeCell ref="H153:H154"/>
    <mergeCell ref="A176:A178"/>
    <mergeCell ref="B123:B124"/>
    <mergeCell ref="A125:A126"/>
    <mergeCell ref="B125:B126"/>
    <mergeCell ref="G176:G178"/>
    <mergeCell ref="H111:H113"/>
    <mergeCell ref="A117:A118"/>
    <mergeCell ref="A99:A100"/>
    <mergeCell ref="B99:B100"/>
    <mergeCell ref="B121:B122"/>
    <mergeCell ref="H99:H100"/>
    <mergeCell ref="F157:F158"/>
    <mergeCell ref="G157:G158"/>
    <mergeCell ref="A160:A162"/>
    <mergeCell ref="A123:A124"/>
    <mergeCell ref="A164:A165"/>
    <mergeCell ref="H164:H165"/>
    <mergeCell ref="C157:C158"/>
    <mergeCell ref="H140:H141"/>
    <mergeCell ref="B168:B171"/>
    <mergeCell ref="D157:D158"/>
    <mergeCell ref="E157:E158"/>
    <mergeCell ref="B160:B162"/>
    <mergeCell ref="B164:B165"/>
    <mergeCell ref="C179:C181"/>
    <mergeCell ref="D179:D181"/>
    <mergeCell ref="E179:E181"/>
    <mergeCell ref="F179:F181"/>
    <mergeCell ref="B174:B175"/>
    <mergeCell ref="C174:C175"/>
    <mergeCell ref="D174:D175"/>
    <mergeCell ref="E174:E175"/>
    <mergeCell ref="F174:F175"/>
    <mergeCell ref="H143:H151"/>
    <mergeCell ref="F176:F178"/>
    <mergeCell ref="E176:E178"/>
    <mergeCell ref="D176:D178"/>
    <mergeCell ref="C176:C178"/>
    <mergeCell ref="L95:L98"/>
    <mergeCell ref="M95:M98"/>
    <mergeCell ref="N95:N98"/>
    <mergeCell ref="I65:I79"/>
    <mergeCell ref="H65:H79"/>
    <mergeCell ref="J65:J79"/>
    <mergeCell ref="K65:K79"/>
    <mergeCell ref="L65:L79"/>
    <mergeCell ref="N65:N79"/>
    <mergeCell ref="M65:M79"/>
    <mergeCell ref="H82:H84"/>
    <mergeCell ref="I82:I84"/>
    <mergeCell ref="J82:J84"/>
    <mergeCell ref="K82:K84"/>
    <mergeCell ref="L82:L84"/>
    <mergeCell ref="H95:H98"/>
    <mergeCell ref="M82:M84"/>
    <mergeCell ref="N82:N84"/>
    <mergeCell ref="J95:J98"/>
  </mergeCells>
  <phoneticPr fontId="3" type="noConversion"/>
  <printOptions horizontalCentered="1"/>
  <pageMargins left="0.25" right="0.25" top="0.75" bottom="0.75" header="0.3" footer="0.3"/>
  <pageSetup paperSize="9" scale="62" orientation="landscape" r:id="rId1"/>
  <headerFooter alignWithMargins="0">
    <oddFooter>Страница &amp;P</oddFooter>
  </headerFooter>
  <rowBreaks count="1" manualBreakCount="1">
    <brk id="192" max="13" man="1"/>
  </rowBreaks>
  <ignoredErrors>
    <ignoredError sqref="K188 I188 I189:K189 I190:K190" numberStoredAsText="1"/>
    <ignoredError sqref="M1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лист</vt:lpstr>
      <vt:lpstr>'1 лист'!Заголовки_для_печати</vt:lpstr>
      <vt:lpstr>'1 лист'!Область_печати</vt:lpstr>
    </vt:vector>
  </TitlesOfParts>
  <Company>Ecologi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413-User2</cp:lastModifiedBy>
  <cp:lastPrinted>2023-01-26T14:28:55Z</cp:lastPrinted>
  <dcterms:created xsi:type="dcterms:W3CDTF">2010-02-19T07:22:40Z</dcterms:created>
  <dcterms:modified xsi:type="dcterms:W3CDTF">2023-02-15T17:03:37Z</dcterms:modified>
</cp:coreProperties>
</file>